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5790" activeTab="3"/>
  </bookViews>
  <sheets>
    <sheet name="Income" sheetId="1" r:id="rId1"/>
    <sheet name="Balance Sheet" sheetId="2" r:id="rId2"/>
    <sheet name="Change in Equity" sheetId="3" r:id="rId3"/>
    <sheet name="Cash Flow" sheetId="4" r:id="rId4"/>
  </sheets>
  <externalReferences>
    <externalReference r:id="rId7"/>
  </externalReferences>
  <definedNames>
    <definedName name="AS2DocOpenMode" hidden="1">"AS2DocumentEdit"</definedName>
    <definedName name="_xlnm.Print_Area" localSheetId="1">'Balance Sheet'!$A$1:$E$71</definedName>
    <definedName name="_xlnm.Print_Area" localSheetId="3">'Cash Flow'!$A$1:$F$60</definedName>
    <definedName name="_xlnm.Print_Area" localSheetId="2">'Change in Equity'!$A$1:$F$41</definedName>
    <definedName name="_xlnm.Print_Area" localSheetId="0">'Income'!$A$1:$G$74</definedName>
    <definedName name="_xlnm.Print_Titles" localSheetId="1">'Balance Sheet'!$1:$11</definedName>
    <definedName name="_xlnm.Print_Titles" localSheetId="3">'Cash Flow'!$2:$8</definedName>
    <definedName name="_xlnm.Print_Titles" localSheetId="0">'Income'!$1:$13</definedName>
    <definedName name="TextRefCopyRangeCount" hidden="1">49</definedName>
  </definedNames>
  <calcPr fullCalcOnLoad="1"/>
</workbook>
</file>

<file path=xl/sharedStrings.xml><?xml version="1.0" encoding="utf-8"?>
<sst xmlns="http://schemas.openxmlformats.org/spreadsheetml/2006/main" count="227" uniqueCount="182">
  <si>
    <t>CONDENSED CONSOLIDATED BALANCE SHEET</t>
  </si>
  <si>
    <t>(Unaudited)</t>
  </si>
  <si>
    <t>(Audited)</t>
  </si>
  <si>
    <t>As At Preceding</t>
  </si>
  <si>
    <t>Financial Year End</t>
  </si>
  <si>
    <t>30.06.2005</t>
  </si>
  <si>
    <t>RM</t>
  </si>
  <si>
    <t xml:space="preserve"> </t>
  </si>
  <si>
    <t>PROPERTY, PLANT AND EQUIPMENT</t>
  </si>
  <si>
    <t>INVESTMENT IN ASSOCIATED COMPANIES</t>
  </si>
  <si>
    <t>GOODWILL ON CONSOLIDATION</t>
  </si>
  <si>
    <t>INTANGIBLE ASSETS</t>
  </si>
  <si>
    <t>OTHER LONG TERM ASSETS</t>
  </si>
  <si>
    <t>CURRENT ASSETS</t>
  </si>
  <si>
    <t>Inventories</t>
  </si>
  <si>
    <t>Trade receivables</t>
  </si>
  <si>
    <t>Other receivables, deposits &amp; prepayments</t>
  </si>
  <si>
    <t>Cash and bank balances</t>
  </si>
  <si>
    <t>CURRENT LIABILITIES</t>
  </si>
  <si>
    <t>Trade payables</t>
  </si>
  <si>
    <t>Other payables &amp; accrued expenses</t>
  </si>
  <si>
    <t>Amount owing to associated company</t>
  </si>
  <si>
    <t>Amount owing to directors</t>
  </si>
  <si>
    <t>Tax liabilities</t>
  </si>
  <si>
    <t xml:space="preserve">NET CURRENT ASSETS </t>
  </si>
  <si>
    <t>SHAREHOLDERS' FUNDS</t>
  </si>
  <si>
    <t>Share capital</t>
  </si>
  <si>
    <t>Share premium</t>
  </si>
  <si>
    <t>Interest on ICULS</t>
  </si>
  <si>
    <t>ICULS</t>
  </si>
  <si>
    <t xml:space="preserve">Long-term loans </t>
  </si>
  <si>
    <t>Hire-purchase and lease obligations</t>
  </si>
  <si>
    <t>DEFERRED TAXATION</t>
  </si>
  <si>
    <t>NET ASSETS PER SHARE (RM)</t>
  </si>
  <si>
    <t>The figures have not been audited.</t>
  </si>
  <si>
    <t>CONDENSED CONSOLIDATED INCOME STATEMENT</t>
  </si>
  <si>
    <t>INDIVIDUAL PERIOD</t>
  </si>
  <si>
    <t>CUMULATIVE PERIOD</t>
  </si>
  <si>
    <t>CURRENT YEAR</t>
  </si>
  <si>
    <t>PRECEDING YEAR</t>
  </si>
  <si>
    <t>QUARTER</t>
  </si>
  <si>
    <t>CORRESPONDING</t>
  </si>
  <si>
    <t>TO DATE</t>
  </si>
  <si>
    <t>PERIOD</t>
  </si>
  <si>
    <t>RM'000</t>
  </si>
  <si>
    <t>1 (a)</t>
  </si>
  <si>
    <t xml:space="preserve">  Revenue</t>
  </si>
  <si>
    <t xml:space="preserve">  (b)</t>
  </si>
  <si>
    <t xml:space="preserve">  Investment income</t>
  </si>
  <si>
    <t xml:space="preserve">  (c)</t>
  </si>
  <si>
    <t xml:space="preserve">  Other income </t>
  </si>
  <si>
    <t>2 (a)</t>
  </si>
  <si>
    <t xml:space="preserve">  Profit/(loss) before</t>
  </si>
  <si>
    <t xml:space="preserve">  finance cost, depreciation</t>
  </si>
  <si>
    <t xml:space="preserve">  and amortisation, exceptional items,</t>
  </si>
  <si>
    <t xml:space="preserve">  income tax, minority interests and</t>
  </si>
  <si>
    <t xml:space="preserve">  extraordinary items</t>
  </si>
  <si>
    <t xml:space="preserve">  Finance cost</t>
  </si>
  <si>
    <t xml:space="preserve">  Depreciation and amortisation</t>
  </si>
  <si>
    <t xml:space="preserve">  (d)</t>
  </si>
  <si>
    <t xml:space="preserve">  Exceptional items</t>
  </si>
  <si>
    <t xml:space="preserve">  (e)</t>
  </si>
  <si>
    <t xml:space="preserve">  Profit/(loss) before income tax,</t>
  </si>
  <si>
    <t xml:space="preserve">  minority interests and extraordinary items</t>
  </si>
  <si>
    <t xml:space="preserve">  </t>
  </si>
  <si>
    <t xml:space="preserve">  (f)</t>
  </si>
  <si>
    <t xml:space="preserve">  Share of profits &amp; losses of </t>
  </si>
  <si>
    <t xml:space="preserve">  associated companies</t>
  </si>
  <si>
    <t xml:space="preserve">  (g)</t>
  </si>
  <si>
    <t xml:space="preserve">  Profit/(loss) before income tax, minority</t>
  </si>
  <si>
    <t xml:space="preserve">  interest &amp; extraordinary items</t>
  </si>
  <si>
    <t xml:space="preserve"> (h)</t>
  </si>
  <si>
    <t xml:space="preserve">  Income tax</t>
  </si>
  <si>
    <t>(i) i</t>
  </si>
  <si>
    <t xml:space="preserve">  Profit/(loss) after income tax</t>
  </si>
  <si>
    <t xml:space="preserve">  before deducting minority interest.</t>
  </si>
  <si>
    <t xml:space="preserve"> (i) ii</t>
  </si>
  <si>
    <t xml:space="preserve">  Less Minority interests</t>
  </si>
  <si>
    <t>(j)</t>
  </si>
  <si>
    <t xml:space="preserve">  Pre-acquisition profit/(loss), if </t>
  </si>
  <si>
    <t xml:space="preserve">  applicable</t>
  </si>
  <si>
    <t>(k)</t>
  </si>
  <si>
    <t xml:space="preserve">  Net profit/(loss) from ordinary activities</t>
  </si>
  <si>
    <t xml:space="preserve">  attributable to members of the company</t>
  </si>
  <si>
    <t>(l) i</t>
  </si>
  <si>
    <t xml:space="preserve">  Extraordinary items</t>
  </si>
  <si>
    <t xml:space="preserve">    ii</t>
  </si>
  <si>
    <t xml:space="preserve">  Less minority interests</t>
  </si>
  <si>
    <t xml:space="preserve">   iii</t>
  </si>
  <si>
    <t xml:space="preserve">  Extraordinary items attributable to</t>
  </si>
  <si>
    <t xml:space="preserve">  members of the company</t>
  </si>
  <si>
    <t>(m)</t>
  </si>
  <si>
    <t xml:space="preserve">  Net profit/(loss) attributable to</t>
  </si>
  <si>
    <t>3 (a)</t>
  </si>
  <si>
    <t xml:space="preserve">  Earnings per share based on 2(m)</t>
  </si>
  <si>
    <t xml:space="preserve">  above after deducting any provision</t>
  </si>
  <si>
    <t xml:space="preserve">  for preference dividends, if any :</t>
  </si>
  <si>
    <t xml:space="preserve">     i</t>
  </si>
  <si>
    <t xml:space="preserve">  Basic (based on ordinary shares - sen)</t>
  </si>
  <si>
    <t>CASH FLOWS FROM OPERATING ACTIVITIES</t>
  </si>
  <si>
    <t>Profit before tax</t>
  </si>
  <si>
    <t>Adjustment for:</t>
  </si>
  <si>
    <t>Non cash items and non-operating items</t>
  </si>
  <si>
    <t>Operating Profit before working capital changes</t>
  </si>
  <si>
    <t>Net changes in current assets</t>
  </si>
  <si>
    <t>Net changes in current liabilities</t>
  </si>
  <si>
    <t>Cash generated from / (used in) operations</t>
  </si>
  <si>
    <t>Net cash from / (used in ) operating activities</t>
  </si>
  <si>
    <t>CASH FLOWS FROM INVESTING ACTIVITIES</t>
  </si>
  <si>
    <t>Purchase of property, plant &amp; equipment</t>
  </si>
  <si>
    <t>CASH FLOWS FROM FINANCING ACTIVITIES</t>
  </si>
  <si>
    <t>Proceeds from placement of shares</t>
  </si>
  <si>
    <t>ICULS interest paid</t>
  </si>
  <si>
    <t>Fixed deposits with licenced banks</t>
  </si>
  <si>
    <t>Cash &amp; bank balances</t>
  </si>
  <si>
    <t xml:space="preserve">          Fixed deposits with licensed banks</t>
  </si>
  <si>
    <t xml:space="preserve">Irredeemable </t>
  </si>
  <si>
    <t>Non-</t>
  </si>
  <si>
    <t xml:space="preserve">Convertible </t>
  </si>
  <si>
    <t>distributable</t>
  </si>
  <si>
    <t xml:space="preserve">Unsecured </t>
  </si>
  <si>
    <t>Reserve</t>
  </si>
  <si>
    <t xml:space="preserve">Issue </t>
  </si>
  <si>
    <t>Loan Stocks</t>
  </si>
  <si>
    <t>Share</t>
  </si>
  <si>
    <t>Accumulated</t>
  </si>
  <si>
    <t>Capital</t>
  </si>
  <si>
    <t>(ICULS)</t>
  </si>
  <si>
    <t>Premium</t>
  </si>
  <si>
    <t>Loss</t>
  </si>
  <si>
    <t>Total</t>
  </si>
  <si>
    <t>At 1 July 2004</t>
  </si>
  <si>
    <t>Issue of shares :</t>
  </si>
  <si>
    <t xml:space="preserve">     Conversion of ICULS</t>
  </si>
  <si>
    <t xml:space="preserve">     Ordinary shares</t>
  </si>
  <si>
    <t xml:space="preserve">     Bonus issue</t>
  </si>
  <si>
    <t>Share issue expenses</t>
  </si>
  <si>
    <t>Net profit for the period</t>
  </si>
  <si>
    <t>At 1 July 2005</t>
  </si>
  <si>
    <t>Bank borrowings</t>
  </si>
  <si>
    <t>Finance costs paid</t>
  </si>
  <si>
    <t>Disposal of property, plant &amp; equipment</t>
  </si>
  <si>
    <t>30.06.2006</t>
  </si>
  <si>
    <t>At 30 June 2006</t>
  </si>
  <si>
    <t>At 30 June 2005</t>
  </si>
  <si>
    <t>CONDENSED CONSOLIDATED STATEMENT OF CHANGES IN EQUITY</t>
  </si>
  <si>
    <t>The Condensed Consolidated Income Statement should be read in conjunction with the audited Financial Statement for the year ended</t>
  </si>
  <si>
    <t>30 June 2005, and the accompanying explanatory notes attached to the interim Financial Statement.</t>
  </si>
  <si>
    <t>The Condensed Consolidated Balance Sheet should be read in conjunction with the audited Financial Statement for the year ended</t>
  </si>
  <si>
    <t xml:space="preserve">The Condensed Consolidated Statement Of Changes In Equity should be read in conjunction with the audited Financial Statement </t>
  </si>
  <si>
    <t>for the year ended 30 June 2005, and the accompanying explanatory notes attached to the interim Financial Statement.</t>
  </si>
  <si>
    <t xml:space="preserve">The Condensed Consolidated Cash Flow Statement should be read in conjunction with the audited Financial Statement </t>
  </si>
  <si>
    <t>(Company No.: 274909-A)</t>
  </si>
  <si>
    <t>AHB Holdings Berhad (formerly known as Artwright Holdings Berhad)</t>
  </si>
  <si>
    <t>For the Quarter Ended 30 June 2006</t>
  </si>
  <si>
    <t>As at 30 June 2006</t>
  </si>
  <si>
    <t>As At End Of</t>
  </si>
  <si>
    <t>Current 4th Quarter</t>
  </si>
  <si>
    <t>CONDENSED CONSOLIDATED CASH FLOW STATEMENT</t>
  </si>
  <si>
    <t>12 Months Ended 30 June</t>
  </si>
  <si>
    <t>Income tax refunded (paid)</t>
  </si>
  <si>
    <t>Accumulated losses</t>
  </si>
  <si>
    <t>Fixed deposits</t>
  </si>
  <si>
    <t>MINORITY INTERESTS</t>
  </si>
  <si>
    <t>LONG TERM BORROWINGS</t>
  </si>
  <si>
    <t>OTHER LONG TERM LIABILITIES</t>
  </si>
  <si>
    <t>Less: Bank overdrafts</t>
  </si>
  <si>
    <t>Changes in working capital</t>
  </si>
  <si>
    <t>CASH &amp; CASH EQUIVALENTS AT END OF YEAR</t>
  </si>
  <si>
    <t>CASH &amp; CASH EQUIVALENTS AT BEGINNING OF YEAR</t>
  </si>
  <si>
    <t>NET INCREASE / (DECREASE) IN CASH &amp; CASH EQUIVALENTS</t>
  </si>
  <si>
    <t>Cash &amp; cash equivalents at end of financial period comprise the following:</t>
  </si>
  <si>
    <t>Less: Non-cash and cash equivalents</t>
  </si>
  <si>
    <t>Reserves</t>
  </si>
  <si>
    <t xml:space="preserve">  Fully diluted (based on ordinary shares - sen)</t>
  </si>
  <si>
    <t>Disposal of investment in associated company</t>
  </si>
  <si>
    <t>Net cash from / (used in) investing activities</t>
  </si>
  <si>
    <t>Net cash from / (used in ) financing activities</t>
  </si>
  <si>
    <t>Repayment of hire purchase and lease obligations</t>
  </si>
  <si>
    <t>Repayment of long term borrowings</t>
  </si>
  <si>
    <t>source</t>
  </si>
  <si>
    <t>application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</si>
</sst>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_(* #,##0.00_);_(* \(#,##0.00\);_(* &quot;-&quot;_);_(@_)"/>
    <numFmt numFmtId="180" formatCode="_ * #,##0_ ;_ * \-#,##0_ ;_ * &quot;-&quot;_ ;_ @_ "/>
    <numFmt numFmtId="181" formatCode="_(* #,##0.00_);_(* \(#,##0.00\);_(* &quot;&quot;??_);_(@_)"/>
    <numFmt numFmtId="182" formatCode="0.000000"/>
    <numFmt numFmtId="183" formatCode="0%_);\(0%\)"/>
    <numFmt numFmtId="184" formatCode="[$-409]d\-mmm\-yy;@"/>
    <numFmt numFmtId="185" formatCode="_(* #,##0.0_);_(* \(#,##0.0\);_(* &quot;-&quot;??_);_(@_)"/>
    <numFmt numFmtId="186" formatCode="[$-809]dd\ mmmm\ yyyy"/>
    <numFmt numFmtId="187" formatCode="_(* #,##0.000_);_(* \(#,##0.000\);_(* &quot;-&quot;??_);_(@_)"/>
    <numFmt numFmtId="188" formatCode="_(* #,##0.0000_);_(* \(#,##0.0000\);_(* &quot;-&quot;??_);_(@_)"/>
    <numFmt numFmtId="189" formatCode="#,##0.0;\-#,##0.0"/>
    <numFmt numFmtId="190" formatCode="_ * #,##0_ ;_ * \-#,##0_ ;_ * &quot;-&quot;??_ ;_ @_ "/>
  </numFmts>
  <fonts count="15">
    <font>
      <sz val="10"/>
      <name val="Arial"/>
      <family val="0"/>
    </font>
    <font>
      <sz val="11"/>
      <name val="Times New Roman"/>
      <family val="1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4" fontId="3" fillId="2" borderId="1">
      <alignment horizontal="center" vertical="center" wrapText="1"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" fillId="0" borderId="0" applyFill="0" applyBorder="0" applyProtection="0">
      <alignment horizontal="left" vertical="top"/>
    </xf>
  </cellStyleXfs>
  <cellXfs count="150">
    <xf numFmtId="0" fontId="0" fillId="0" borderId="0" xfId="0" applyAlignment="1">
      <alignment/>
    </xf>
    <xf numFmtId="43" fontId="6" fillId="0" borderId="0" xfId="15" applyFont="1" applyBorder="1" applyAlignment="1">
      <alignment/>
    </xf>
    <xf numFmtId="43" fontId="8" fillId="0" borderId="0" xfId="15" applyFont="1" applyFill="1" applyBorder="1" applyAlignment="1">
      <alignment/>
    </xf>
    <xf numFmtId="43" fontId="6" fillId="0" borderId="0" xfId="15" applyFont="1" applyAlignment="1">
      <alignment/>
    </xf>
    <xf numFmtId="43" fontId="8" fillId="0" borderId="0" xfId="15" applyFont="1" applyAlignment="1">
      <alignment/>
    </xf>
    <xf numFmtId="43" fontId="9" fillId="0" borderId="0" xfId="15" applyFont="1" applyAlignment="1">
      <alignment/>
    </xf>
    <xf numFmtId="43" fontId="6" fillId="0" borderId="0" xfId="15" applyFont="1" applyAlignment="1" quotePrefix="1">
      <alignment horizontal="left"/>
    </xf>
    <xf numFmtId="43" fontId="6" fillId="0" borderId="0" xfId="15" applyFont="1" applyAlignment="1">
      <alignment horizontal="left"/>
    </xf>
    <xf numFmtId="43" fontId="8" fillId="0" borderId="0" xfId="15" applyFont="1" applyAlignment="1" quotePrefix="1">
      <alignment horizontal="left"/>
    </xf>
    <xf numFmtId="43" fontId="8" fillId="0" borderId="0" xfId="15" applyFont="1" applyAlignment="1">
      <alignment horizontal="left"/>
    </xf>
    <xf numFmtId="0" fontId="6" fillId="0" borderId="0" xfId="0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41" fontId="6" fillId="0" borderId="4" xfId="0" applyNumberFormat="1" applyFont="1" applyFill="1" applyBorder="1" applyAlignment="1" quotePrefix="1">
      <alignment horizontal="center"/>
    </xf>
    <xf numFmtId="0" fontId="6" fillId="0" borderId="5" xfId="0" applyFont="1" applyFill="1" applyBorder="1" applyAlignment="1">
      <alignment horizontal="center"/>
    </xf>
    <xf numFmtId="41" fontId="6" fillId="0" borderId="6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 horizontal="left"/>
    </xf>
    <xf numFmtId="178" fontId="6" fillId="0" borderId="6" xfId="15" applyNumberFormat="1" applyFont="1" applyFill="1" applyBorder="1" applyAlignment="1">
      <alignment/>
    </xf>
    <xf numFmtId="178" fontId="6" fillId="0" borderId="4" xfId="15" applyNumberFormat="1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178" fontId="6" fillId="0" borderId="10" xfId="15" applyNumberFormat="1" applyFont="1" applyFill="1" applyBorder="1" applyAlignment="1">
      <alignment/>
    </xf>
    <xf numFmtId="178" fontId="6" fillId="0" borderId="11" xfId="15" applyNumberFormat="1" applyFont="1" applyFill="1" applyBorder="1" applyAlignment="1">
      <alignment horizontal="left"/>
    </xf>
    <xf numFmtId="178" fontId="6" fillId="0" borderId="12" xfId="15" applyNumberFormat="1" applyFont="1" applyFill="1" applyBorder="1" applyAlignment="1">
      <alignment horizontal="left"/>
    </xf>
    <xf numFmtId="178" fontId="6" fillId="0" borderId="9" xfId="15" applyNumberFormat="1" applyFont="1" applyFill="1" applyBorder="1" applyAlignment="1">
      <alignment/>
    </xf>
    <xf numFmtId="0" fontId="6" fillId="0" borderId="8" xfId="0" applyFont="1" applyFill="1" applyBorder="1" applyAlignment="1" quotePrefix="1">
      <alignment horizontal="left"/>
    </xf>
    <xf numFmtId="178" fontId="6" fillId="0" borderId="11" xfId="15" applyNumberFormat="1" applyFont="1" applyFill="1" applyBorder="1" applyAlignment="1">
      <alignment/>
    </xf>
    <xf numFmtId="0" fontId="6" fillId="0" borderId="9" xfId="0" applyFont="1" applyFill="1" applyBorder="1" applyAlignment="1" quotePrefix="1">
      <alignment horizontal="center"/>
    </xf>
    <xf numFmtId="178" fontId="6" fillId="0" borderId="0" xfId="15" applyNumberFormat="1" applyFont="1" applyFill="1" applyBorder="1" applyAlignment="1">
      <alignment/>
    </xf>
    <xf numFmtId="178" fontId="6" fillId="0" borderId="6" xfId="15" applyNumberFormat="1" applyFont="1" applyFill="1" applyBorder="1" applyAlignment="1">
      <alignment horizontal="center"/>
    </xf>
    <xf numFmtId="0" fontId="6" fillId="0" borderId="9" xfId="0" applyFont="1" applyFill="1" applyBorder="1" applyAlignment="1" quotePrefix="1">
      <alignment horizontal="left"/>
    </xf>
    <xf numFmtId="0" fontId="6" fillId="0" borderId="13" xfId="0" applyFont="1" applyFill="1" applyBorder="1" applyAlignment="1" quotePrefix="1">
      <alignment horizontal="center"/>
    </xf>
    <xf numFmtId="0" fontId="6" fillId="0" borderId="1" xfId="0" applyFont="1" applyFill="1" applyBorder="1" applyAlignment="1">
      <alignment/>
    </xf>
    <xf numFmtId="178" fontId="6" fillId="0" borderId="13" xfId="15" applyNumberFormat="1" applyFont="1" applyFill="1" applyBorder="1" applyAlignment="1">
      <alignment/>
    </xf>
    <xf numFmtId="178" fontId="6" fillId="0" borderId="14" xfId="15" applyNumberFormat="1" applyFont="1" applyFill="1" applyBorder="1" applyAlignment="1">
      <alignment/>
    </xf>
    <xf numFmtId="178" fontId="6" fillId="0" borderId="15" xfId="15" applyNumberFormat="1" applyFont="1" applyFill="1" applyBorder="1" applyAlignment="1">
      <alignment/>
    </xf>
    <xf numFmtId="178" fontId="6" fillId="0" borderId="16" xfId="15" applyNumberFormat="1" applyFont="1" applyFill="1" applyBorder="1" applyAlignment="1">
      <alignment/>
    </xf>
    <xf numFmtId="179" fontId="6" fillId="0" borderId="9" xfId="15" applyNumberFormat="1" applyFont="1" applyFill="1" applyBorder="1" applyAlignment="1">
      <alignment/>
    </xf>
    <xf numFmtId="2" fontId="6" fillId="0" borderId="10" xfId="15" applyNumberFormat="1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43" fontId="6" fillId="0" borderId="13" xfId="15" applyFont="1" applyFill="1" applyBorder="1" applyAlignment="1">
      <alignment/>
    </xf>
    <xf numFmtId="43" fontId="6" fillId="0" borderId="14" xfId="15" applyFont="1" applyFill="1" applyBorder="1" applyAlignment="1">
      <alignment/>
    </xf>
    <xf numFmtId="43" fontId="6" fillId="0" borderId="17" xfId="15" applyFont="1" applyFill="1" applyBorder="1" applyAlignment="1">
      <alignment/>
    </xf>
    <xf numFmtId="178" fontId="6" fillId="0" borderId="0" xfId="15" applyNumberFormat="1" applyFont="1" applyAlignment="1">
      <alignment/>
    </xf>
    <xf numFmtId="178" fontId="6" fillId="0" borderId="18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8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 quotePrefix="1">
      <alignment horizontal="left"/>
    </xf>
    <xf numFmtId="178" fontId="6" fillId="0" borderId="0" xfId="15" applyNumberFormat="1" applyFont="1" applyFill="1" applyAlignment="1">
      <alignment/>
    </xf>
    <xf numFmtId="0" fontId="10" fillId="0" borderId="0" xfId="0" applyFont="1" applyAlignment="1">
      <alignment/>
    </xf>
    <xf numFmtId="178" fontId="6" fillId="0" borderId="18" xfId="15" applyNumberFormat="1" applyFont="1" applyBorder="1" applyAlignment="1">
      <alignment/>
    </xf>
    <xf numFmtId="178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78" fontId="6" fillId="0" borderId="19" xfId="15" applyNumberFormat="1" applyFont="1" applyFill="1" applyBorder="1" applyAlignment="1">
      <alignment/>
    </xf>
    <xf numFmtId="178" fontId="6" fillId="0" borderId="19" xfId="15" applyNumberFormat="1" applyFont="1" applyBorder="1" applyAlignment="1">
      <alignment/>
    </xf>
    <xf numFmtId="41" fontId="6" fillId="0" borderId="19" xfId="0" applyNumberFormat="1" applyFont="1" applyBorder="1" applyAlignment="1">
      <alignment/>
    </xf>
    <xf numFmtId="178" fontId="6" fillId="0" borderId="0" xfId="15" applyNumberFormat="1" applyFont="1" applyBorder="1" applyAlignment="1">
      <alignment/>
    </xf>
    <xf numFmtId="38" fontId="6" fillId="0" borderId="0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78" fontId="8" fillId="0" borderId="20" xfId="15" applyNumberFormat="1" applyFont="1" applyFill="1" applyBorder="1" applyAlignment="1">
      <alignment/>
    </xf>
    <xf numFmtId="38" fontId="8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178" fontId="6" fillId="0" borderId="0" xfId="0" applyNumberFormat="1" applyFont="1" applyFill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Border="1" applyAlignment="1">
      <alignment/>
    </xf>
    <xf numFmtId="178" fontId="8" fillId="0" borderId="20" xfId="0" applyNumberFormat="1" applyFont="1" applyBorder="1" applyAlignment="1">
      <alignment/>
    </xf>
    <xf numFmtId="0" fontId="8" fillId="0" borderId="0" xfId="0" applyFont="1" applyAlignment="1">
      <alignment horizontal="center"/>
    </xf>
    <xf numFmtId="43" fontId="8" fillId="0" borderId="0" xfId="15" applyFont="1" applyAlignment="1">
      <alignment horizontal="center"/>
    </xf>
    <xf numFmtId="0" fontId="6" fillId="0" borderId="0" xfId="0" applyFont="1" applyBorder="1" applyAlignment="1" quotePrefix="1">
      <alignment horizontal="left"/>
    </xf>
    <xf numFmtId="43" fontId="6" fillId="0" borderId="0" xfId="15" applyFont="1" applyFill="1" applyAlignment="1">
      <alignment horizontal="left"/>
    </xf>
    <xf numFmtId="0" fontId="6" fillId="0" borderId="21" xfId="0" applyFont="1" applyFill="1" applyBorder="1" applyAlignment="1" quotePrefix="1">
      <alignment horizontal="center"/>
    </xf>
    <xf numFmtId="178" fontId="6" fillId="0" borderId="21" xfId="15" applyNumberFormat="1" applyFont="1" applyFill="1" applyBorder="1" applyAlignment="1">
      <alignment/>
    </xf>
    <xf numFmtId="178" fontId="6" fillId="0" borderId="22" xfId="15" applyNumberFormat="1" applyFont="1" applyFill="1" applyBorder="1" applyAlignment="1">
      <alignment/>
    </xf>
    <xf numFmtId="180" fontId="6" fillId="0" borderId="0" xfId="15" applyNumberFormat="1" applyFont="1" applyAlignment="1">
      <alignment/>
    </xf>
    <xf numFmtId="180" fontId="6" fillId="0" borderId="0" xfId="15" applyNumberFormat="1" applyFont="1" applyBorder="1" applyAlignment="1">
      <alignment/>
    </xf>
    <xf numFmtId="185" fontId="6" fillId="0" borderId="0" xfId="15" applyNumberFormat="1" applyFont="1" applyFill="1" applyAlignment="1">
      <alignment/>
    </xf>
    <xf numFmtId="0" fontId="6" fillId="0" borderId="0" xfId="0" applyFont="1" applyFill="1" applyBorder="1" applyAlignment="1">
      <alignment horizontal="left"/>
    </xf>
    <xf numFmtId="1" fontId="8" fillId="0" borderId="0" xfId="0" applyNumberFormat="1" applyFont="1" applyFill="1" applyAlignment="1" quotePrefix="1">
      <alignment horizontal="center"/>
    </xf>
    <xf numFmtId="178" fontId="6" fillId="0" borderId="23" xfId="15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78" fontId="1" fillId="0" borderId="0" xfId="15" applyNumberFormat="1" applyFont="1" applyFill="1" applyBorder="1" applyAlignment="1">
      <alignment/>
    </xf>
    <xf numFmtId="178" fontId="11" fillId="0" borderId="0" xfId="15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4" fontId="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78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38" fontId="8" fillId="0" borderId="0" xfId="0" applyNumberFormat="1" applyFont="1" applyBorder="1" applyAlignment="1">
      <alignment/>
    </xf>
    <xf numFmtId="178" fontId="8" fillId="0" borderId="0" xfId="0" applyNumberFormat="1" applyFont="1" applyBorder="1" applyAlignment="1">
      <alignment/>
    </xf>
    <xf numFmtId="43" fontId="6" fillId="0" borderId="0" xfId="15" applyFont="1" applyAlignment="1">
      <alignment horizontal="left" indent="1"/>
    </xf>
    <xf numFmtId="43" fontId="6" fillId="0" borderId="0" xfId="15" applyFont="1" applyAlignment="1" quotePrefix="1">
      <alignment horizontal="left" indent="1"/>
    </xf>
    <xf numFmtId="178" fontId="8" fillId="0" borderId="0" xfId="15" applyNumberFormat="1" applyFont="1" applyAlignment="1">
      <alignment/>
    </xf>
    <xf numFmtId="178" fontId="9" fillId="0" borderId="0" xfId="15" applyNumberFormat="1" applyFont="1" applyAlignment="1">
      <alignment/>
    </xf>
    <xf numFmtId="178" fontId="6" fillId="0" borderId="0" xfId="15" applyNumberFormat="1" applyFont="1" applyAlignment="1" quotePrefix="1">
      <alignment horizontal="left"/>
    </xf>
    <xf numFmtId="178" fontId="6" fillId="0" borderId="0" xfId="15" applyNumberFormat="1" applyFont="1" applyAlignment="1">
      <alignment horizontal="left"/>
    </xf>
    <xf numFmtId="178" fontId="8" fillId="0" borderId="0" xfId="15" applyNumberFormat="1" applyFont="1" applyAlignment="1">
      <alignment horizontal="left"/>
    </xf>
    <xf numFmtId="41" fontId="13" fillId="0" borderId="24" xfId="0" applyNumberFormat="1" applyFont="1" applyFill="1" applyBorder="1" applyAlignment="1">
      <alignment horizontal="centerContinuous"/>
    </xf>
    <xf numFmtId="41" fontId="13" fillId="0" borderId="25" xfId="0" applyNumberFormat="1" applyFont="1" applyFill="1" applyBorder="1" applyAlignment="1">
      <alignment horizontal="centerContinuous"/>
    </xf>
    <xf numFmtId="41" fontId="13" fillId="0" borderId="26" xfId="0" applyNumberFormat="1" applyFont="1" applyFill="1" applyBorder="1" applyAlignment="1">
      <alignment horizontal="center"/>
    </xf>
    <xf numFmtId="41" fontId="13" fillId="0" borderId="27" xfId="0" applyNumberFormat="1" applyFont="1" applyFill="1" applyBorder="1" applyAlignment="1">
      <alignment horizontal="centerContinuous"/>
    </xf>
    <xf numFmtId="41" fontId="13" fillId="0" borderId="28" xfId="0" applyNumberFormat="1" applyFont="1" applyFill="1" applyBorder="1" applyAlignment="1">
      <alignment horizontal="centerContinuous"/>
    </xf>
    <xf numFmtId="41" fontId="13" fillId="0" borderId="29" xfId="0" applyNumberFormat="1" applyFont="1" applyFill="1" applyBorder="1" applyAlignment="1" quotePrefix="1">
      <alignment horizontal="center"/>
    </xf>
    <xf numFmtId="41" fontId="13" fillId="0" borderId="26" xfId="0" applyNumberFormat="1" applyFont="1" applyFill="1" applyBorder="1" applyAlignment="1" quotePrefix="1">
      <alignment horizontal="center"/>
    </xf>
    <xf numFmtId="41" fontId="13" fillId="0" borderId="4" xfId="0" applyNumberFormat="1" applyFont="1" applyFill="1" applyBorder="1" applyAlignment="1">
      <alignment horizontal="center"/>
    </xf>
    <xf numFmtId="41" fontId="13" fillId="0" borderId="30" xfId="0" applyNumberFormat="1" applyFont="1" applyFill="1" applyBorder="1" applyAlignment="1" quotePrefix="1">
      <alignment horizontal="center"/>
    </xf>
    <xf numFmtId="41" fontId="13" fillId="0" borderId="4" xfId="0" applyNumberFormat="1" applyFont="1" applyFill="1" applyBorder="1" applyAlignment="1" quotePrefix="1">
      <alignment horizontal="center"/>
    </xf>
    <xf numFmtId="41" fontId="13" fillId="0" borderId="6" xfId="0" applyNumberFormat="1" applyFont="1" applyFill="1" applyBorder="1" applyAlignment="1">
      <alignment horizontal="center"/>
    </xf>
    <xf numFmtId="14" fontId="13" fillId="0" borderId="4" xfId="0" applyNumberFormat="1" applyFont="1" applyFill="1" applyBorder="1" applyAlignment="1" quotePrefix="1">
      <alignment horizontal="center"/>
    </xf>
    <xf numFmtId="41" fontId="13" fillId="0" borderId="15" xfId="0" applyNumberFormat="1" applyFont="1" applyFill="1" applyBorder="1" applyAlignment="1">
      <alignment horizontal="center"/>
    </xf>
    <xf numFmtId="14" fontId="13" fillId="0" borderId="6" xfId="0" applyNumberFormat="1" applyFont="1" applyFill="1" applyBorder="1" applyAlignment="1">
      <alignment horizontal="center"/>
    </xf>
    <xf numFmtId="14" fontId="13" fillId="0" borderId="4" xfId="0" applyNumberFormat="1" applyFont="1" applyFill="1" applyBorder="1" applyAlignment="1">
      <alignment horizontal="center"/>
    </xf>
    <xf numFmtId="41" fontId="13" fillId="0" borderId="9" xfId="0" applyNumberFormat="1" applyFont="1" applyFill="1" applyBorder="1" applyAlignment="1">
      <alignment horizontal="center"/>
    </xf>
    <xf numFmtId="41" fontId="13" fillId="0" borderId="10" xfId="0" applyNumberFormat="1" applyFont="1" applyFill="1" applyBorder="1" applyAlignment="1" quotePrefix="1">
      <alignment horizontal="center"/>
    </xf>
    <xf numFmtId="178" fontId="6" fillId="0" borderId="23" xfId="15" applyNumberFormat="1" applyFont="1" applyFill="1" applyBorder="1" applyAlignment="1">
      <alignment/>
    </xf>
    <xf numFmtId="179" fontId="6" fillId="0" borderId="10" xfId="15" applyNumberFormat="1" applyFont="1" applyFill="1" applyBorder="1" applyAlignment="1">
      <alignment/>
    </xf>
    <xf numFmtId="179" fontId="6" fillId="0" borderId="9" xfId="15" applyNumberFormat="1" applyFont="1" applyFill="1" applyBorder="1" applyAlignment="1">
      <alignment horizontal="right"/>
    </xf>
    <xf numFmtId="2" fontId="6" fillId="0" borderId="10" xfId="15" applyNumberFormat="1" applyFont="1" applyFill="1" applyBorder="1" applyAlignment="1">
      <alignment horizontal="right"/>
    </xf>
    <xf numFmtId="41" fontId="14" fillId="0" borderId="0" xfId="15" applyNumberFormat="1" applyFont="1" applyFill="1" applyBorder="1" applyAlignment="1">
      <alignment/>
    </xf>
    <xf numFmtId="190" fontId="14" fillId="0" borderId="0" xfId="15" applyNumberFormat="1" applyFont="1" applyAlignment="1">
      <alignment horizontal="left"/>
    </xf>
    <xf numFmtId="0" fontId="6" fillId="0" borderId="6" xfId="0" applyFont="1" applyFill="1" applyBorder="1" applyAlignment="1">
      <alignment/>
    </xf>
    <xf numFmtId="43" fontId="6" fillId="0" borderId="0" xfId="15" applyFont="1" applyFill="1" applyAlignment="1">
      <alignment/>
    </xf>
    <xf numFmtId="39" fontId="6" fillId="0" borderId="0" xfId="15" applyNumberFormat="1" applyFont="1" applyAlignment="1">
      <alignment/>
    </xf>
    <xf numFmtId="39" fontId="8" fillId="0" borderId="0" xfId="15" applyNumberFormat="1" applyFont="1" applyAlignment="1">
      <alignment horizontal="center"/>
    </xf>
    <xf numFmtId="39" fontId="8" fillId="0" borderId="0" xfId="15" applyNumberFormat="1" applyFont="1" applyFill="1" applyBorder="1" applyAlignment="1">
      <alignment horizontal="center"/>
    </xf>
    <xf numFmtId="39" fontId="6" fillId="0" borderId="0" xfId="15" applyNumberFormat="1" applyFont="1" applyFill="1" applyBorder="1" applyAlignment="1">
      <alignment horizontal="center"/>
    </xf>
    <xf numFmtId="178" fontId="8" fillId="0" borderId="0" xfId="15" applyNumberFormat="1" applyFont="1" applyAlignment="1" quotePrefix="1">
      <alignment horizontal="left"/>
    </xf>
    <xf numFmtId="178" fontId="8" fillId="0" borderId="23" xfId="15" applyNumberFormat="1" applyFont="1" applyFill="1" applyBorder="1" applyAlignment="1">
      <alignment/>
    </xf>
    <xf numFmtId="37" fontId="6" fillId="0" borderId="0" xfId="15" applyNumberFormat="1" applyFont="1" applyFill="1" applyAlignment="1">
      <alignment/>
    </xf>
    <xf numFmtId="39" fontId="6" fillId="0" borderId="0" xfId="15" applyNumberFormat="1" applyFont="1" applyFill="1" applyAlignment="1">
      <alignment/>
    </xf>
    <xf numFmtId="37" fontId="12" fillId="0" borderId="0" xfId="15" applyNumberFormat="1" applyFont="1" applyFill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ing" xfId="20"/>
    <cellStyle name="Hyperlink" xfId="21"/>
    <cellStyle name="Percent" xfId="22"/>
    <cellStyle name="Percent (0)" xfId="23"/>
    <cellStyle name="Tickmar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umairah\Local%20Settings\Temporary%20Internet%20Files\OLK8E\AHB%20Consolidated%20FS%202006%20v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L"/>
      <sheetName val="BS"/>
      <sheetName val="CF"/>
      <sheetName val="Consol JNL"/>
      <sheetName val="New Journals"/>
      <sheetName val="CF Recon"/>
      <sheetName val="Profit Recon"/>
    </sheetNames>
    <sheetDataSet>
      <sheetData sheetId="4">
        <row r="62">
          <cell r="D62">
            <v>3339299</v>
          </cell>
        </row>
        <row r="69">
          <cell r="D69">
            <v>0</v>
          </cell>
        </row>
        <row r="136">
          <cell r="D136">
            <v>240800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showGridLines="0" view="pageBreakPreview" zoomScaleSheetLayoutView="100" workbookViewId="0" topLeftCell="A52">
      <selection activeCell="D57" sqref="D57"/>
    </sheetView>
  </sheetViews>
  <sheetFormatPr defaultColWidth="9.140625" defaultRowHeight="15.75" customHeight="1"/>
  <cols>
    <col min="1" max="1" width="6.28125" style="53" customWidth="1"/>
    <col min="2" max="2" width="41.57421875" style="12" customWidth="1"/>
    <col min="3" max="3" width="16.7109375" style="54" customWidth="1"/>
    <col min="4" max="4" width="18.7109375" style="54" customWidth="1"/>
    <col min="5" max="5" width="0.5625" style="54" customWidth="1"/>
    <col min="6" max="6" width="16.7109375" style="54" customWidth="1"/>
    <col min="7" max="7" width="18.7109375" style="54" customWidth="1"/>
    <col min="8" max="8" width="9.140625" style="12" customWidth="1"/>
    <col min="9" max="9" width="12.7109375" style="95" customWidth="1"/>
    <col min="10" max="12" width="9.140625" style="12" customWidth="1"/>
    <col min="13" max="13" width="10.28125" style="12" bestFit="1" customWidth="1"/>
    <col min="14" max="16384" width="9.140625" style="12" customWidth="1"/>
  </cols>
  <sheetData>
    <row r="1" spans="1:7" ht="15.75" customHeight="1">
      <c r="A1" s="15" t="s">
        <v>153</v>
      </c>
      <c r="C1" s="11"/>
      <c r="D1" s="11"/>
      <c r="E1" s="11"/>
      <c r="F1" s="11"/>
      <c r="G1" s="11"/>
    </row>
    <row r="2" spans="1:7" ht="15.75" customHeight="1">
      <c r="A2" s="15" t="s">
        <v>152</v>
      </c>
      <c r="C2" s="11"/>
      <c r="D2" s="11"/>
      <c r="E2" s="11"/>
      <c r="F2" s="11"/>
      <c r="G2" s="11"/>
    </row>
    <row r="3" spans="1:7" ht="15.75" customHeight="1">
      <c r="A3" s="13"/>
      <c r="C3" s="11"/>
      <c r="D3" s="11"/>
      <c r="E3" s="11"/>
      <c r="F3" s="11"/>
      <c r="G3" s="11"/>
    </row>
    <row r="4" spans="1:7" ht="15.75" customHeight="1">
      <c r="A4" s="14" t="s">
        <v>35</v>
      </c>
      <c r="C4" s="11"/>
      <c r="D4" s="11"/>
      <c r="E4" s="11"/>
      <c r="F4" s="11"/>
      <c r="G4" s="11"/>
    </row>
    <row r="5" spans="1:7" ht="15.75" customHeight="1">
      <c r="A5" s="92" t="s">
        <v>154</v>
      </c>
      <c r="C5" s="11"/>
      <c r="D5" s="11"/>
      <c r="E5" s="11"/>
      <c r="F5" s="11"/>
      <c r="G5" s="11"/>
    </row>
    <row r="6" spans="1:7" ht="15.75" customHeight="1">
      <c r="A6" s="13" t="s">
        <v>34</v>
      </c>
      <c r="C6" s="11"/>
      <c r="D6" s="11"/>
      <c r="E6" s="11"/>
      <c r="F6" s="11"/>
      <c r="G6" s="11"/>
    </row>
    <row r="7" spans="1:7" ht="15.75" customHeight="1" thickBot="1">
      <c r="A7" s="10"/>
      <c r="B7" s="13"/>
      <c r="C7" s="11"/>
      <c r="D7" s="11"/>
      <c r="E7" s="11"/>
      <c r="F7" s="11"/>
      <c r="G7" s="11"/>
    </row>
    <row r="8" spans="1:7" ht="15.75" customHeight="1" thickBot="1">
      <c r="A8" s="16"/>
      <c r="B8" s="17"/>
      <c r="C8" s="114" t="s">
        <v>36</v>
      </c>
      <c r="D8" s="115"/>
      <c r="E8" s="116"/>
      <c r="F8" s="117" t="s">
        <v>37</v>
      </c>
      <c r="G8" s="118"/>
    </row>
    <row r="9" spans="1:9" ht="15.75" customHeight="1">
      <c r="A9" s="16"/>
      <c r="B9" s="17"/>
      <c r="C9" s="119" t="s">
        <v>38</v>
      </c>
      <c r="D9" s="120" t="s">
        <v>39</v>
      </c>
      <c r="E9" s="121"/>
      <c r="F9" s="122" t="s">
        <v>38</v>
      </c>
      <c r="G9" s="123" t="s">
        <v>39</v>
      </c>
      <c r="I9" s="96"/>
    </row>
    <row r="10" spans="1:7" ht="15.75" customHeight="1">
      <c r="A10" s="19"/>
      <c r="B10" s="13"/>
      <c r="C10" s="124" t="s">
        <v>40</v>
      </c>
      <c r="D10" s="123" t="s">
        <v>41</v>
      </c>
      <c r="E10" s="125"/>
      <c r="F10" s="126" t="s">
        <v>42</v>
      </c>
      <c r="G10" s="123" t="s">
        <v>41</v>
      </c>
    </row>
    <row r="11" spans="1:7" ht="15.75" customHeight="1">
      <c r="A11" s="19"/>
      <c r="B11" s="13"/>
      <c r="C11" s="124"/>
      <c r="D11" s="121" t="s">
        <v>40</v>
      </c>
      <c r="E11" s="121"/>
      <c r="F11" s="126"/>
      <c r="G11" s="121" t="s">
        <v>43</v>
      </c>
    </row>
    <row r="12" spans="1:7" ht="15.75" customHeight="1">
      <c r="A12" s="19"/>
      <c r="B12" s="13" t="s">
        <v>7</v>
      </c>
      <c r="C12" s="127">
        <v>38898</v>
      </c>
      <c r="D12" s="128">
        <v>38533</v>
      </c>
      <c r="E12" s="125"/>
      <c r="F12" s="127">
        <v>38898</v>
      </c>
      <c r="G12" s="128">
        <v>38533</v>
      </c>
    </row>
    <row r="13" spans="1:7" ht="15.75" customHeight="1">
      <c r="A13" s="21"/>
      <c r="B13" s="22"/>
      <c r="C13" s="129" t="s">
        <v>44</v>
      </c>
      <c r="D13" s="130" t="s">
        <v>44</v>
      </c>
      <c r="E13" s="130"/>
      <c r="F13" s="129" t="s">
        <v>44</v>
      </c>
      <c r="G13" s="130" t="s">
        <v>44</v>
      </c>
    </row>
    <row r="14" spans="1:7" ht="15.75" customHeight="1">
      <c r="A14" s="23"/>
      <c r="B14" s="13"/>
      <c r="C14" s="20"/>
      <c r="D14" s="18"/>
      <c r="E14" s="18"/>
      <c r="F14" s="20"/>
      <c r="G14" s="18"/>
    </row>
    <row r="15" spans="1:9" ht="15.75" customHeight="1">
      <c r="A15" s="24" t="s">
        <v>45</v>
      </c>
      <c r="B15" s="25" t="s">
        <v>46</v>
      </c>
      <c r="C15" s="26">
        <v>10675</v>
      </c>
      <c r="D15" s="27">
        <v>10690</v>
      </c>
      <c r="E15" s="27"/>
      <c r="F15" s="26">
        <v>37005</v>
      </c>
      <c r="G15" s="27">
        <v>53688</v>
      </c>
      <c r="I15" s="97"/>
    </row>
    <row r="16" spans="1:9" ht="15.75" customHeight="1">
      <c r="A16" s="28"/>
      <c r="B16" s="22"/>
      <c r="C16" s="26"/>
      <c r="D16" s="29"/>
      <c r="E16" s="29"/>
      <c r="F16" s="26"/>
      <c r="G16" s="29"/>
      <c r="I16" s="97"/>
    </row>
    <row r="17" spans="1:9" ht="15.75" customHeight="1">
      <c r="A17" s="28" t="s">
        <v>47</v>
      </c>
      <c r="B17" s="22" t="s">
        <v>48</v>
      </c>
      <c r="C17" s="30">
        <v>0</v>
      </c>
      <c r="D17" s="31">
        <v>0</v>
      </c>
      <c r="E17" s="29"/>
      <c r="F17" s="30">
        <v>0</v>
      </c>
      <c r="G17" s="31">
        <v>0</v>
      </c>
      <c r="I17" s="97"/>
    </row>
    <row r="18" spans="1:9" ht="15.75" customHeight="1">
      <c r="A18" s="23"/>
      <c r="B18" s="13"/>
      <c r="C18" s="26"/>
      <c r="D18" s="27"/>
      <c r="E18" s="27"/>
      <c r="F18" s="26"/>
      <c r="G18" s="27"/>
      <c r="I18" s="97"/>
    </row>
    <row r="19" spans="1:9" ht="15.75" customHeight="1">
      <c r="A19" s="23" t="s">
        <v>49</v>
      </c>
      <c r="B19" s="25" t="s">
        <v>50</v>
      </c>
      <c r="C19" s="26">
        <v>34</v>
      </c>
      <c r="D19" s="27">
        <v>196</v>
      </c>
      <c r="E19" s="27"/>
      <c r="F19" s="26">
        <v>3817</v>
      </c>
      <c r="G19" s="27">
        <v>327</v>
      </c>
      <c r="I19" s="97"/>
    </row>
    <row r="20" spans="1:9" ht="15.75" customHeight="1">
      <c r="A20" s="28"/>
      <c r="B20" s="22"/>
      <c r="C20" s="32"/>
      <c r="D20" s="29"/>
      <c r="E20" s="29"/>
      <c r="F20" s="32"/>
      <c r="G20" s="29"/>
      <c r="I20" s="97"/>
    </row>
    <row r="21" spans="1:9" ht="15.75" customHeight="1">
      <c r="A21" s="23"/>
      <c r="B21" s="13"/>
      <c r="C21" s="26"/>
      <c r="D21" s="27"/>
      <c r="E21" s="27"/>
      <c r="F21" s="26"/>
      <c r="G21" s="27"/>
      <c r="I21" s="97"/>
    </row>
    <row r="22" spans="1:9" ht="15.75" customHeight="1">
      <c r="A22" s="23" t="s">
        <v>51</v>
      </c>
      <c r="B22" s="25" t="s">
        <v>52</v>
      </c>
      <c r="C22" s="26"/>
      <c r="D22" s="27"/>
      <c r="E22" s="27"/>
      <c r="F22" s="26"/>
      <c r="G22" s="27"/>
      <c r="I22" s="97"/>
    </row>
    <row r="23" spans="1:9" ht="15.75" customHeight="1">
      <c r="A23" s="23"/>
      <c r="B23" s="25" t="s">
        <v>53</v>
      </c>
      <c r="C23" s="26"/>
      <c r="D23" s="27"/>
      <c r="E23" s="27"/>
      <c r="F23" s="26"/>
      <c r="G23" s="27"/>
      <c r="I23" s="97"/>
    </row>
    <row r="24" spans="1:9" ht="15.75" customHeight="1">
      <c r="A24" s="23"/>
      <c r="B24" s="13" t="s">
        <v>54</v>
      </c>
      <c r="C24" s="26"/>
      <c r="D24" s="27"/>
      <c r="E24" s="27"/>
      <c r="F24" s="26"/>
      <c r="G24" s="27"/>
      <c r="I24" s="97"/>
    </row>
    <row r="25" spans="1:9" ht="15.75" customHeight="1">
      <c r="A25" s="23"/>
      <c r="B25" s="13" t="s">
        <v>55</v>
      </c>
      <c r="C25" s="26"/>
      <c r="D25" s="27"/>
      <c r="E25" s="27"/>
      <c r="F25" s="26"/>
      <c r="G25" s="27"/>
      <c r="I25" s="97"/>
    </row>
    <row r="26" spans="1:13" ht="15.75" customHeight="1">
      <c r="A26" s="28"/>
      <c r="B26" s="22" t="s">
        <v>56</v>
      </c>
      <c r="C26" s="32">
        <v>-2420</v>
      </c>
      <c r="D26" s="29">
        <v>1463</v>
      </c>
      <c r="E26" s="29"/>
      <c r="F26" s="32">
        <v>3053</v>
      </c>
      <c r="G26" s="29">
        <v>7351</v>
      </c>
      <c r="I26" s="97"/>
      <c r="J26" s="135"/>
      <c r="M26" s="136"/>
    </row>
    <row r="27" spans="1:9" ht="15.75" customHeight="1">
      <c r="A27" s="28"/>
      <c r="B27" s="22"/>
      <c r="C27" s="32"/>
      <c r="D27" s="29"/>
      <c r="E27" s="29"/>
      <c r="F27" s="32"/>
      <c r="G27" s="29"/>
      <c r="I27" s="97"/>
    </row>
    <row r="28" spans="1:9" ht="15.75" customHeight="1">
      <c r="A28" s="28" t="s">
        <v>47</v>
      </c>
      <c r="B28" s="33" t="s">
        <v>57</v>
      </c>
      <c r="C28" s="34">
        <v>-198</v>
      </c>
      <c r="D28" s="29">
        <v>-325</v>
      </c>
      <c r="E28" s="29"/>
      <c r="F28" s="34">
        <v>-880</v>
      </c>
      <c r="G28" s="29">
        <v>-1675</v>
      </c>
      <c r="I28" s="97"/>
    </row>
    <row r="29" spans="1:9" ht="15.75" customHeight="1">
      <c r="A29" s="28"/>
      <c r="B29" s="33"/>
      <c r="C29" s="32"/>
      <c r="D29" s="29"/>
      <c r="E29" s="29"/>
      <c r="F29" s="32"/>
      <c r="G29" s="29"/>
      <c r="I29" s="97"/>
    </row>
    <row r="30" spans="1:9" ht="15.75" customHeight="1">
      <c r="A30" s="35" t="s">
        <v>49</v>
      </c>
      <c r="B30" s="33" t="s">
        <v>58</v>
      </c>
      <c r="C30" s="34">
        <v>-312</v>
      </c>
      <c r="D30" s="29">
        <v>-501</v>
      </c>
      <c r="E30" s="29"/>
      <c r="F30" s="34">
        <v>-1628</v>
      </c>
      <c r="G30" s="29">
        <v>-1863</v>
      </c>
      <c r="I30" s="97"/>
    </row>
    <row r="31" spans="1:9" ht="15.75" customHeight="1">
      <c r="A31" s="35"/>
      <c r="B31" s="22"/>
      <c r="C31" s="32"/>
      <c r="D31" s="29"/>
      <c r="E31" s="29"/>
      <c r="F31" s="32"/>
      <c r="G31" s="29"/>
      <c r="I31" s="97"/>
    </row>
    <row r="32" spans="1:9" ht="15.75" customHeight="1">
      <c r="A32" s="28" t="s">
        <v>59</v>
      </c>
      <c r="B32" s="22" t="s">
        <v>60</v>
      </c>
      <c r="C32" s="32">
        <v>0</v>
      </c>
      <c r="D32" s="29">
        <v>0</v>
      </c>
      <c r="E32" s="29"/>
      <c r="F32" s="32">
        <v>0</v>
      </c>
      <c r="G32" s="29">
        <v>0</v>
      </c>
      <c r="I32" s="97"/>
    </row>
    <row r="33" spans="1:9" ht="15.75" customHeight="1">
      <c r="A33" s="23"/>
      <c r="B33" s="13"/>
      <c r="C33" s="26"/>
      <c r="D33" s="27"/>
      <c r="E33" s="27"/>
      <c r="F33" s="26"/>
      <c r="G33" s="27"/>
      <c r="I33" s="97"/>
    </row>
    <row r="34" spans="1:9" ht="15.75" customHeight="1">
      <c r="A34" s="23" t="s">
        <v>61</v>
      </c>
      <c r="B34" s="25" t="s">
        <v>62</v>
      </c>
      <c r="C34" s="26"/>
      <c r="D34" s="27"/>
      <c r="E34" s="27"/>
      <c r="F34" s="26"/>
      <c r="G34" s="27"/>
      <c r="I34" s="97"/>
    </row>
    <row r="35" spans="1:9" ht="15.75" customHeight="1">
      <c r="A35" s="23"/>
      <c r="B35" s="25" t="s">
        <v>63</v>
      </c>
      <c r="C35" s="26">
        <f>+C26+C28+C30+C32</f>
        <v>-2930</v>
      </c>
      <c r="D35" s="27">
        <f>+D26+D28+D30+D32</f>
        <v>637</v>
      </c>
      <c r="E35" s="27"/>
      <c r="F35" s="26">
        <f>+F26+F28+F30+F32</f>
        <v>545</v>
      </c>
      <c r="G35" s="27">
        <f>+G26+G28+G30+G32</f>
        <v>3813</v>
      </c>
      <c r="I35" s="98"/>
    </row>
    <row r="36" spans="1:9" ht="15.75" customHeight="1">
      <c r="A36" s="28"/>
      <c r="B36" s="33" t="s">
        <v>64</v>
      </c>
      <c r="C36" s="32"/>
      <c r="D36" s="29"/>
      <c r="E36" s="29"/>
      <c r="F36" s="32"/>
      <c r="G36" s="29"/>
      <c r="I36" s="97"/>
    </row>
    <row r="37" spans="1:9" ht="15.75" customHeight="1">
      <c r="A37" s="23" t="s">
        <v>65</v>
      </c>
      <c r="B37" s="25" t="s">
        <v>66</v>
      </c>
      <c r="C37" s="26"/>
      <c r="D37" s="27">
        <v>-3609</v>
      </c>
      <c r="E37" s="27"/>
      <c r="F37" s="26">
        <v>0</v>
      </c>
      <c r="G37" s="27">
        <v>-3579</v>
      </c>
      <c r="I37" s="97">
        <v>0</v>
      </c>
    </row>
    <row r="38" spans="1:9" ht="15.75" customHeight="1">
      <c r="A38" s="28"/>
      <c r="B38" s="33" t="s">
        <v>67</v>
      </c>
      <c r="C38" s="32">
        <f>F38-I38</f>
        <v>0</v>
      </c>
      <c r="D38" s="29"/>
      <c r="E38" s="29"/>
      <c r="F38" s="32"/>
      <c r="G38" s="29"/>
      <c r="I38" s="97"/>
    </row>
    <row r="39" spans="1:9" ht="15.75" customHeight="1">
      <c r="A39" s="23"/>
      <c r="B39" s="25"/>
      <c r="C39" s="26"/>
      <c r="D39" s="27"/>
      <c r="E39" s="27"/>
      <c r="F39" s="26"/>
      <c r="G39" s="27"/>
      <c r="I39" s="97"/>
    </row>
    <row r="40" spans="1:9" ht="15.75" customHeight="1">
      <c r="A40" s="23" t="s">
        <v>68</v>
      </c>
      <c r="B40" s="25" t="s">
        <v>69</v>
      </c>
      <c r="C40" s="26"/>
      <c r="D40" s="27"/>
      <c r="E40" s="27"/>
      <c r="F40" s="26"/>
      <c r="G40" s="27"/>
      <c r="I40" s="97"/>
    </row>
    <row r="41" spans="1:9" ht="15.75" customHeight="1">
      <c r="A41" s="23"/>
      <c r="B41" s="25" t="s">
        <v>70</v>
      </c>
      <c r="C41" s="26">
        <f>SUM(C35:C38)</f>
        <v>-2930</v>
      </c>
      <c r="D41" s="27">
        <f>SUM(D35:D38)</f>
        <v>-2972</v>
      </c>
      <c r="E41" s="27"/>
      <c r="F41" s="26">
        <f>SUM(F35:F38)</f>
        <v>545</v>
      </c>
      <c r="G41" s="27">
        <f>SUM(G35:G38)</f>
        <v>234</v>
      </c>
      <c r="I41" s="98"/>
    </row>
    <row r="42" spans="1:9" ht="15.75" customHeight="1">
      <c r="A42" s="28"/>
      <c r="B42" s="22"/>
      <c r="C42" s="32"/>
      <c r="D42" s="29"/>
      <c r="E42" s="29"/>
      <c r="F42" s="32"/>
      <c r="G42" s="29"/>
      <c r="I42" s="97"/>
    </row>
    <row r="43" spans="1:9" ht="15.75" customHeight="1">
      <c r="A43" s="35" t="s">
        <v>71</v>
      </c>
      <c r="B43" s="33" t="s">
        <v>72</v>
      </c>
      <c r="C43" s="34">
        <v>-11</v>
      </c>
      <c r="D43" s="29">
        <v>-81</v>
      </c>
      <c r="E43" s="29"/>
      <c r="F43" s="34">
        <v>-11</v>
      </c>
      <c r="G43" s="29">
        <v>-100</v>
      </c>
      <c r="I43" s="97"/>
    </row>
    <row r="44" spans="1:9" ht="15.75" customHeight="1">
      <c r="A44" s="23"/>
      <c r="B44" s="13"/>
      <c r="C44" s="37"/>
      <c r="D44" s="27"/>
      <c r="E44" s="27"/>
      <c r="F44" s="37"/>
      <c r="G44" s="27"/>
      <c r="I44" s="97"/>
    </row>
    <row r="45" spans="1:9" ht="15.75" customHeight="1">
      <c r="A45" s="23" t="s">
        <v>73</v>
      </c>
      <c r="B45" s="25" t="s">
        <v>74</v>
      </c>
      <c r="C45" s="26"/>
      <c r="D45" s="27"/>
      <c r="E45" s="27"/>
      <c r="F45" s="26"/>
      <c r="G45" s="27"/>
      <c r="I45" s="97"/>
    </row>
    <row r="46" spans="1:9" ht="15.75" customHeight="1">
      <c r="A46" s="137"/>
      <c r="B46" s="25" t="s">
        <v>75</v>
      </c>
      <c r="C46" s="26">
        <f>+C41+C43</f>
        <v>-2941</v>
      </c>
      <c r="D46" s="27">
        <f>+D41+D43</f>
        <v>-3053</v>
      </c>
      <c r="E46" s="27"/>
      <c r="F46" s="26">
        <f>+F41+F43</f>
        <v>534</v>
      </c>
      <c r="G46" s="27">
        <f>+G41+G43</f>
        <v>134</v>
      </c>
      <c r="I46" s="98"/>
    </row>
    <row r="47" spans="1:9" ht="15.75" customHeight="1">
      <c r="A47" s="28"/>
      <c r="B47" s="22"/>
      <c r="C47" s="32"/>
      <c r="D47" s="29"/>
      <c r="E47" s="29"/>
      <c r="F47" s="32"/>
      <c r="G47" s="29"/>
      <c r="I47" s="97"/>
    </row>
    <row r="48" spans="1:9" ht="15.75" customHeight="1">
      <c r="A48" s="38" t="s">
        <v>76</v>
      </c>
      <c r="B48" s="33" t="s">
        <v>77</v>
      </c>
      <c r="C48" s="34">
        <v>52</v>
      </c>
      <c r="D48" s="29">
        <v>4</v>
      </c>
      <c r="E48" s="29"/>
      <c r="F48" s="34">
        <v>-4</v>
      </c>
      <c r="G48" s="29">
        <v>-13</v>
      </c>
      <c r="I48" s="97"/>
    </row>
    <row r="49" spans="1:9" ht="15.75" customHeight="1">
      <c r="A49" s="86"/>
      <c r="B49" s="79"/>
      <c r="C49" s="87"/>
      <c r="D49" s="88"/>
      <c r="E49" s="88"/>
      <c r="F49" s="87"/>
      <c r="G49" s="88"/>
      <c r="I49" s="97"/>
    </row>
    <row r="50" spans="1:9" ht="15.75" customHeight="1">
      <c r="A50" s="23" t="s">
        <v>78</v>
      </c>
      <c r="B50" s="25" t="s">
        <v>79</v>
      </c>
      <c r="C50" s="26"/>
      <c r="D50" s="27"/>
      <c r="E50" s="27"/>
      <c r="F50" s="26"/>
      <c r="G50" s="27"/>
      <c r="I50" s="97"/>
    </row>
    <row r="51" spans="1:9" ht="15.75" customHeight="1">
      <c r="A51" s="24"/>
      <c r="B51" s="25" t="s">
        <v>80</v>
      </c>
      <c r="C51" s="26">
        <f>F51-I51</f>
        <v>0</v>
      </c>
      <c r="D51" s="27">
        <v>0</v>
      </c>
      <c r="E51" s="27"/>
      <c r="F51" s="26">
        <v>0</v>
      </c>
      <c r="G51" s="27">
        <v>0</v>
      </c>
      <c r="I51" s="97"/>
    </row>
    <row r="52" spans="1:9" ht="15.75" customHeight="1">
      <c r="A52" s="35"/>
      <c r="B52" s="22"/>
      <c r="C52" s="32"/>
      <c r="D52" s="29"/>
      <c r="E52" s="29"/>
      <c r="F52" s="32"/>
      <c r="G52" s="29"/>
      <c r="I52" s="97"/>
    </row>
    <row r="53" spans="1:9" ht="15.75" customHeight="1">
      <c r="A53" s="23" t="s">
        <v>81</v>
      </c>
      <c r="B53" s="25" t="s">
        <v>82</v>
      </c>
      <c r="C53" s="26"/>
      <c r="D53" s="27" t="s">
        <v>7</v>
      </c>
      <c r="E53" s="27"/>
      <c r="F53" s="26"/>
      <c r="G53" s="27" t="s">
        <v>7</v>
      </c>
      <c r="I53" s="97"/>
    </row>
    <row r="54" spans="1:9" ht="15.75" customHeight="1">
      <c r="A54" s="28"/>
      <c r="B54" s="33" t="s">
        <v>83</v>
      </c>
      <c r="C54" s="32">
        <f>+C46+C48</f>
        <v>-2889</v>
      </c>
      <c r="D54" s="29">
        <f>+D46+D48</f>
        <v>-3049</v>
      </c>
      <c r="E54" s="29"/>
      <c r="F54" s="32">
        <f>+F46+F48</f>
        <v>530</v>
      </c>
      <c r="G54" s="29">
        <f>+G46+G48</f>
        <v>121</v>
      </c>
      <c r="I54" s="98"/>
    </row>
    <row r="55" spans="1:9" ht="15.75" customHeight="1">
      <c r="A55" s="28"/>
      <c r="B55" s="33"/>
      <c r="C55" s="32"/>
      <c r="D55" s="29"/>
      <c r="E55" s="29"/>
      <c r="F55" s="32"/>
      <c r="G55" s="29"/>
      <c r="I55" s="97"/>
    </row>
    <row r="56" spans="1:9" ht="15.75" customHeight="1">
      <c r="A56" s="35" t="s">
        <v>84</v>
      </c>
      <c r="B56" s="22" t="s">
        <v>85</v>
      </c>
      <c r="C56" s="32">
        <v>0</v>
      </c>
      <c r="D56" s="29">
        <v>0</v>
      </c>
      <c r="E56" s="29"/>
      <c r="F56" s="32">
        <v>0</v>
      </c>
      <c r="G56" s="29">
        <v>0</v>
      </c>
      <c r="I56" s="97"/>
    </row>
    <row r="57" spans="1:9" ht="15.75" customHeight="1">
      <c r="A57" s="35"/>
      <c r="B57" s="22"/>
      <c r="C57" s="32"/>
      <c r="D57" s="29"/>
      <c r="E57" s="29"/>
      <c r="F57" s="32"/>
      <c r="G57" s="29"/>
      <c r="I57" s="97"/>
    </row>
    <row r="58" spans="1:9" ht="15.75" customHeight="1">
      <c r="A58" s="24" t="s">
        <v>86</v>
      </c>
      <c r="B58" s="13" t="s">
        <v>87</v>
      </c>
      <c r="C58" s="26">
        <v>0</v>
      </c>
      <c r="D58" s="27">
        <v>0</v>
      </c>
      <c r="E58" s="27"/>
      <c r="F58" s="26">
        <v>0</v>
      </c>
      <c r="G58" s="27">
        <v>0</v>
      </c>
      <c r="I58" s="97"/>
    </row>
    <row r="59" spans="1:9" ht="15.75" customHeight="1" thickBot="1">
      <c r="A59" s="39"/>
      <c r="B59" s="40"/>
      <c r="C59" s="41"/>
      <c r="D59" s="42"/>
      <c r="E59" s="42"/>
      <c r="F59" s="41"/>
      <c r="G59" s="42"/>
      <c r="I59" s="97"/>
    </row>
    <row r="60" spans="1:9" ht="15.75" customHeight="1">
      <c r="A60" s="23" t="s">
        <v>88</v>
      </c>
      <c r="B60" s="13" t="s">
        <v>89</v>
      </c>
      <c r="C60" s="26"/>
      <c r="D60" s="27"/>
      <c r="E60" s="27"/>
      <c r="F60" s="43"/>
      <c r="G60" s="27"/>
      <c r="I60" s="97"/>
    </row>
    <row r="61" spans="1:9" ht="15.75" customHeight="1">
      <c r="A61" s="28"/>
      <c r="B61" s="22" t="s">
        <v>90</v>
      </c>
      <c r="C61" s="32">
        <v>0</v>
      </c>
      <c r="D61" s="29">
        <v>0</v>
      </c>
      <c r="E61" s="29"/>
      <c r="F61" s="44">
        <v>0</v>
      </c>
      <c r="G61" s="29">
        <v>0</v>
      </c>
      <c r="I61" s="97"/>
    </row>
    <row r="62" spans="1:9" ht="15.75" customHeight="1">
      <c r="A62" s="23"/>
      <c r="B62" s="13"/>
      <c r="C62" s="26" t="s">
        <v>7</v>
      </c>
      <c r="D62" s="27"/>
      <c r="E62" s="27"/>
      <c r="F62" s="43" t="s">
        <v>7</v>
      </c>
      <c r="G62" s="27"/>
      <c r="I62" s="97"/>
    </row>
    <row r="63" spans="1:9" ht="15.75" customHeight="1">
      <c r="A63" s="23" t="s">
        <v>91</v>
      </c>
      <c r="B63" s="25" t="s">
        <v>92</v>
      </c>
      <c r="C63" s="26"/>
      <c r="D63" s="27"/>
      <c r="E63" s="27"/>
      <c r="F63" s="43"/>
      <c r="G63" s="27"/>
      <c r="I63" s="97"/>
    </row>
    <row r="64" spans="1:9" ht="15.75" customHeight="1">
      <c r="A64" s="28"/>
      <c r="B64" s="22" t="s">
        <v>90</v>
      </c>
      <c r="C64" s="32">
        <f>SUM(C54:C62)</f>
        <v>-2889</v>
      </c>
      <c r="D64" s="29">
        <f>SUM(D54:D61)</f>
        <v>-3049</v>
      </c>
      <c r="E64" s="29"/>
      <c r="F64" s="32">
        <f>SUM(F54:F62)</f>
        <v>530</v>
      </c>
      <c r="G64" s="29">
        <f>SUM(G54:G61)</f>
        <v>121</v>
      </c>
      <c r="I64" s="98"/>
    </row>
    <row r="65" spans="1:9" ht="15.75" customHeight="1">
      <c r="A65" s="23"/>
      <c r="B65" s="13"/>
      <c r="C65" s="26"/>
      <c r="D65" s="27"/>
      <c r="E65" s="27"/>
      <c r="F65" s="43"/>
      <c r="G65" s="27"/>
      <c r="I65" s="97"/>
    </row>
    <row r="66" spans="1:9" ht="15.75" customHeight="1">
      <c r="A66" s="23" t="s">
        <v>93</v>
      </c>
      <c r="B66" s="25" t="s">
        <v>94</v>
      </c>
      <c r="C66" s="26"/>
      <c r="D66" s="27"/>
      <c r="E66" s="27"/>
      <c r="F66" s="43"/>
      <c r="G66" s="27"/>
      <c r="I66" s="97"/>
    </row>
    <row r="67" spans="1:9" ht="15.75" customHeight="1">
      <c r="A67" s="23"/>
      <c r="B67" s="13" t="s">
        <v>95</v>
      </c>
      <c r="C67" s="26"/>
      <c r="D67" s="27"/>
      <c r="E67" s="27"/>
      <c r="F67" s="43"/>
      <c r="G67" s="27"/>
      <c r="I67" s="97"/>
    </row>
    <row r="68" spans="1:9" ht="15.75" customHeight="1">
      <c r="A68" s="28"/>
      <c r="B68" s="22" t="s">
        <v>96</v>
      </c>
      <c r="C68" s="32"/>
      <c r="D68" s="29"/>
      <c r="E68" s="29"/>
      <c r="F68" s="44"/>
      <c r="G68" s="29"/>
      <c r="I68" s="97"/>
    </row>
    <row r="69" spans="1:9" ht="15.75" customHeight="1">
      <c r="A69" s="28" t="s">
        <v>97</v>
      </c>
      <c r="B69" s="22" t="s">
        <v>98</v>
      </c>
      <c r="C69" s="45">
        <f>(C64/'Balance Sheet'!$B$47)*(1000)*(100)</f>
        <v>-6.90180207270505</v>
      </c>
      <c r="D69" s="132">
        <v>-7.31</v>
      </c>
      <c r="E69" s="29"/>
      <c r="F69" s="45">
        <f>(F64/'Balance Sheet'!$B$47)*(1000)*(100)</f>
        <v>1.2661665277028995</v>
      </c>
      <c r="G69" s="46">
        <v>0.29</v>
      </c>
      <c r="I69" s="99"/>
    </row>
    <row r="70" spans="1:9" ht="15.75" customHeight="1">
      <c r="A70" s="24" t="s">
        <v>86</v>
      </c>
      <c r="B70" s="13" t="s">
        <v>174</v>
      </c>
      <c r="C70" s="133">
        <v>-5.2</v>
      </c>
      <c r="D70" s="132">
        <v>-6.73</v>
      </c>
      <c r="E70" s="29"/>
      <c r="F70" s="133">
        <v>0.95</v>
      </c>
      <c r="G70" s="134">
        <v>0.27</v>
      </c>
      <c r="I70" s="99"/>
    </row>
    <row r="71" spans="1:9" ht="15.75" customHeight="1" thickBot="1">
      <c r="A71" s="47"/>
      <c r="B71" s="40"/>
      <c r="C71" s="48"/>
      <c r="D71" s="49"/>
      <c r="E71" s="49"/>
      <c r="F71" s="50"/>
      <c r="G71" s="49"/>
      <c r="I71" s="97"/>
    </row>
    <row r="72" spans="1:7" ht="15.75" customHeight="1">
      <c r="A72" s="10"/>
      <c r="B72" s="13"/>
      <c r="C72" s="36"/>
      <c r="D72" s="36"/>
      <c r="E72" s="36"/>
      <c r="F72" s="36"/>
      <c r="G72" s="36"/>
    </row>
    <row r="73" spans="1:7" ht="15.75" customHeight="1">
      <c r="A73" s="62" t="s">
        <v>146</v>
      </c>
      <c r="B73" s="57"/>
      <c r="C73" s="36"/>
      <c r="D73" s="36"/>
      <c r="E73" s="36"/>
      <c r="F73" s="36"/>
      <c r="G73" s="36"/>
    </row>
    <row r="74" spans="1:7" ht="15.75" customHeight="1">
      <c r="A74" s="92" t="s">
        <v>147</v>
      </c>
      <c r="B74" s="13"/>
      <c r="C74" s="36"/>
      <c r="D74" s="36"/>
      <c r="E74" s="36"/>
      <c r="F74" s="36"/>
      <c r="G74" s="36"/>
    </row>
    <row r="75" spans="1:7" ht="15.75" customHeight="1">
      <c r="A75" s="10"/>
      <c r="B75" s="13"/>
      <c r="C75" s="36"/>
      <c r="D75" s="36"/>
      <c r="E75" s="36"/>
      <c r="F75" s="36"/>
      <c r="G75" s="36"/>
    </row>
    <row r="76" spans="1:7" ht="15.75" customHeight="1">
      <c r="A76" s="10"/>
      <c r="B76" s="13"/>
      <c r="C76" s="11"/>
      <c r="D76" s="11"/>
      <c r="E76" s="11"/>
      <c r="F76" s="11"/>
      <c r="G76" s="11"/>
    </row>
    <row r="77" spans="1:7" ht="15.75" customHeight="1">
      <c r="A77" s="10"/>
      <c r="B77" s="13"/>
      <c r="C77" s="11"/>
      <c r="D77" s="11"/>
      <c r="E77" s="11"/>
      <c r="F77" s="11"/>
      <c r="G77" s="11"/>
    </row>
    <row r="78" spans="1:7" ht="15.75" customHeight="1">
      <c r="A78" s="10"/>
      <c r="B78" s="13"/>
      <c r="C78" s="11"/>
      <c r="D78" s="11"/>
      <c r="E78" s="11"/>
      <c r="F78" s="11"/>
      <c r="G78" s="11"/>
    </row>
    <row r="79" spans="1:7" ht="15.75" customHeight="1">
      <c r="A79" s="10"/>
      <c r="B79" s="13"/>
      <c r="C79" s="11"/>
      <c r="D79" s="11"/>
      <c r="E79" s="11"/>
      <c r="F79" s="11"/>
      <c r="G79" s="11"/>
    </row>
  </sheetData>
  <printOptions/>
  <pageMargins left="0.3937007874015748" right="0.3937007874015748" top="0.7874015748031497" bottom="0.56" header="0.1968503937007874" footer="0.1968503937007874"/>
  <pageSetup fitToHeight="2" horizontalDpi="600" verticalDpi="600" orientation="portrait" paperSize="9" scale="81" r:id="rId1"/>
  <headerFooter alignWithMargins="0">
    <oddFooter>&amp;LFile: &amp;F / &amp;A&amp;R&amp;P of &amp;N</oddFooter>
  </headerFooter>
  <rowBreaks count="1" manualBreakCount="1">
    <brk id="5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78"/>
  <sheetViews>
    <sheetView zoomScale="90" zoomScaleNormal="90" zoomScaleSheetLayoutView="100" workbookViewId="0" topLeftCell="A22">
      <selection activeCell="G40" sqref="G40"/>
    </sheetView>
  </sheetViews>
  <sheetFormatPr defaultColWidth="9.140625" defaultRowHeight="12.75"/>
  <cols>
    <col min="1" max="1" width="56.7109375" style="3" customWidth="1"/>
    <col min="2" max="2" width="22.7109375" style="139" customWidth="1"/>
    <col min="3" max="3" width="3.7109375" style="1" customWidth="1"/>
    <col min="4" max="4" width="22.7109375" style="1" customWidth="1"/>
    <col min="5" max="5" width="3.7109375" style="3" customWidth="1"/>
    <col min="6" max="6" width="9.140625" style="3" customWidth="1"/>
    <col min="7" max="7" width="17.00390625" style="51" bestFit="1" customWidth="1"/>
    <col min="8" max="16384" width="9.140625" style="3" customWidth="1"/>
  </cols>
  <sheetData>
    <row r="1" ht="15.75">
      <c r="A1" s="15" t="s">
        <v>153</v>
      </c>
    </row>
    <row r="2" ht="15.75">
      <c r="A2" s="15" t="s">
        <v>152</v>
      </c>
    </row>
    <row r="3" ht="15.75">
      <c r="A3" s="4"/>
    </row>
    <row r="4" ht="15.75">
      <c r="A4" s="56" t="s">
        <v>0</v>
      </c>
    </row>
    <row r="5" ht="15.75">
      <c r="A5" s="3" t="s">
        <v>155</v>
      </c>
    </row>
    <row r="6" spans="2:4" ht="15.75">
      <c r="B6" s="83" t="s">
        <v>1</v>
      </c>
      <c r="C6" s="3"/>
      <c r="D6" s="140" t="s">
        <v>2</v>
      </c>
    </row>
    <row r="7" spans="1:4" ht="15.75">
      <c r="A7" s="2"/>
      <c r="B7" s="141" t="s">
        <v>156</v>
      </c>
      <c r="C7" s="2"/>
      <c r="D7" s="141" t="s">
        <v>3</v>
      </c>
    </row>
    <row r="8" spans="1:4" ht="15.75">
      <c r="A8" s="2"/>
      <c r="B8" s="141" t="s">
        <v>157</v>
      </c>
      <c r="C8" s="2"/>
      <c r="D8" s="141" t="s">
        <v>4</v>
      </c>
    </row>
    <row r="9" spans="1:4" ht="15.75">
      <c r="A9" s="2"/>
      <c r="B9" s="141" t="s">
        <v>142</v>
      </c>
      <c r="C9" s="2"/>
      <c r="D9" s="141" t="s">
        <v>5</v>
      </c>
    </row>
    <row r="10" spans="1:4" ht="15.75">
      <c r="A10" s="2"/>
      <c r="B10" s="141" t="s">
        <v>6</v>
      </c>
      <c r="C10" s="2"/>
      <c r="D10" s="141" t="s">
        <v>6</v>
      </c>
    </row>
    <row r="11" spans="1:4" ht="4.5" customHeight="1">
      <c r="A11" s="2"/>
      <c r="B11" s="2"/>
      <c r="C11" s="2"/>
      <c r="D11" s="142"/>
    </row>
    <row r="12" spans="1:5" ht="15.75">
      <c r="A12" s="4" t="s">
        <v>8</v>
      </c>
      <c r="B12" s="63">
        <f>'[1]New Journals'!$D$62</f>
        <v>3339299</v>
      </c>
      <c r="C12" s="109"/>
      <c r="D12" s="51">
        <v>4198738</v>
      </c>
      <c r="E12" s="89"/>
    </row>
    <row r="13" spans="1:5" ht="6.75" customHeight="1">
      <c r="A13" s="4"/>
      <c r="B13" s="63"/>
      <c r="C13" s="109"/>
      <c r="D13" s="51"/>
      <c r="E13" s="89"/>
    </row>
    <row r="14" spans="1:5" ht="15.75">
      <c r="A14" s="8" t="s">
        <v>9</v>
      </c>
      <c r="B14" s="63">
        <f>'[1]New Journals'!$D$69</f>
        <v>0</v>
      </c>
      <c r="C14" s="143"/>
      <c r="D14" s="51">
        <v>13417321</v>
      </c>
      <c r="E14" s="89"/>
    </row>
    <row r="15" spans="1:5" ht="6.75" customHeight="1">
      <c r="A15" s="4"/>
      <c r="B15" s="63"/>
      <c r="C15" s="109"/>
      <c r="D15" s="51"/>
      <c r="E15" s="89"/>
    </row>
    <row r="16" spans="1:5" ht="15.75">
      <c r="A16" s="4" t="s">
        <v>10</v>
      </c>
      <c r="B16" s="63">
        <f>2721457-209096</f>
        <v>2512361</v>
      </c>
      <c r="C16" s="109"/>
      <c r="D16" s="51">
        <v>2721457.36</v>
      </c>
      <c r="E16" s="89"/>
    </row>
    <row r="17" spans="1:5" ht="6.75" customHeight="1">
      <c r="A17" s="4"/>
      <c r="B17" s="63"/>
      <c r="C17" s="109"/>
      <c r="D17" s="51"/>
      <c r="E17" s="89"/>
    </row>
    <row r="18" spans="1:5" ht="15.75">
      <c r="A18" s="4" t="s">
        <v>11</v>
      </c>
      <c r="B18" s="63">
        <v>739193</v>
      </c>
      <c r="C18" s="109"/>
      <c r="D18" s="51">
        <v>1222954</v>
      </c>
      <c r="E18" s="89"/>
    </row>
    <row r="19" spans="1:5" ht="6.75" customHeight="1">
      <c r="A19" s="4"/>
      <c r="B19" s="63"/>
      <c r="C19" s="109"/>
      <c r="D19" s="51"/>
      <c r="E19" s="89"/>
    </row>
    <row r="20" spans="1:5" ht="15.75">
      <c r="A20" s="8" t="s">
        <v>12</v>
      </c>
      <c r="B20" s="63">
        <v>26000</v>
      </c>
      <c r="C20" s="143"/>
      <c r="D20" s="51">
        <v>26000</v>
      </c>
      <c r="E20" s="89"/>
    </row>
    <row r="21" spans="2:5" ht="15.75">
      <c r="B21" s="63"/>
      <c r="C21" s="51"/>
      <c r="D21" s="51"/>
      <c r="E21" s="89"/>
    </row>
    <row r="22" spans="2:5" ht="15.75">
      <c r="B22" s="68">
        <f>SUM(B12:B20)</f>
        <v>6616853</v>
      </c>
      <c r="C22" s="51"/>
      <c r="D22" s="68">
        <f>SUM(D12:D20)</f>
        <v>21586470.36</v>
      </c>
      <c r="E22" s="89"/>
    </row>
    <row r="23" spans="1:5" ht="15.75">
      <c r="A23" s="4" t="s">
        <v>13</v>
      </c>
      <c r="B23" s="63"/>
      <c r="C23" s="109"/>
      <c r="D23" s="51"/>
      <c r="E23" s="89"/>
    </row>
    <row r="24" spans="1:5" ht="15.75">
      <c r="A24" s="3" t="s">
        <v>14</v>
      </c>
      <c r="B24" s="63">
        <v>8908350</v>
      </c>
      <c r="C24" s="51"/>
      <c r="D24" s="51">
        <v>8620372</v>
      </c>
      <c r="E24" s="89"/>
    </row>
    <row r="25" spans="1:5" ht="15.75">
      <c r="A25" s="3" t="s">
        <v>15</v>
      </c>
      <c r="B25" s="63">
        <v>19057406</v>
      </c>
      <c r="C25" s="51"/>
      <c r="D25" s="51">
        <v>25224616</v>
      </c>
      <c r="E25" s="89"/>
    </row>
    <row r="26" spans="1:5" ht="15.75">
      <c r="A26" s="3" t="s">
        <v>16</v>
      </c>
      <c r="B26" s="63">
        <v>5584655</v>
      </c>
      <c r="C26" s="51"/>
      <c r="D26" s="51">
        <v>2608362</v>
      </c>
      <c r="E26" s="89"/>
    </row>
    <row r="27" spans="1:5" ht="15.75">
      <c r="A27" s="138" t="s">
        <v>162</v>
      </c>
      <c r="B27" s="63">
        <v>1041469</v>
      </c>
      <c r="C27" s="51"/>
      <c r="D27" s="51">
        <v>1263063.97</v>
      </c>
      <c r="E27" s="89"/>
    </row>
    <row r="28" spans="1:5" ht="15.75">
      <c r="A28" s="138" t="s">
        <v>17</v>
      </c>
      <c r="B28" s="36">
        <v>881418</v>
      </c>
      <c r="C28" s="51"/>
      <c r="D28" s="71">
        <f>262236.03+1</f>
        <v>262237.03</v>
      </c>
      <c r="E28" s="89"/>
    </row>
    <row r="29" spans="1:5" ht="15.75">
      <c r="A29" s="138"/>
      <c r="B29" s="63"/>
      <c r="C29" s="51"/>
      <c r="D29" s="51"/>
      <c r="E29" s="89"/>
    </row>
    <row r="30" spans="1:8" ht="15.75">
      <c r="A30" s="5"/>
      <c r="B30" s="68">
        <f>SUM(B24:B29)</f>
        <v>35473298</v>
      </c>
      <c r="C30" s="110"/>
      <c r="D30" s="68">
        <f>SUM(D24:D29)</f>
        <v>37978651</v>
      </c>
      <c r="E30" s="89"/>
      <c r="G30" s="51">
        <f>B30-D30</f>
        <v>-2505353</v>
      </c>
      <c r="H30" s="3" t="s">
        <v>180</v>
      </c>
    </row>
    <row r="31" spans="2:5" ht="15.75">
      <c r="B31" s="63"/>
      <c r="C31" s="51"/>
      <c r="D31" s="51"/>
      <c r="E31" s="89"/>
    </row>
    <row r="32" spans="1:5" ht="15.75">
      <c r="A32" s="4" t="s">
        <v>18</v>
      </c>
      <c r="B32" s="63"/>
      <c r="C32" s="109"/>
      <c r="D32" s="51"/>
      <c r="E32" s="89"/>
    </row>
    <row r="33" spans="1:5" ht="15.75">
      <c r="A33" s="3" t="s">
        <v>19</v>
      </c>
      <c r="B33" s="63">
        <v>739571</v>
      </c>
      <c r="C33" s="51"/>
      <c r="D33" s="51">
        <v>792892</v>
      </c>
      <c r="E33" s="89"/>
    </row>
    <row r="34" spans="1:5" ht="15.75">
      <c r="A34" s="6" t="s">
        <v>20</v>
      </c>
      <c r="B34" s="63">
        <v>10626953</v>
      </c>
      <c r="C34" s="111"/>
      <c r="D34" s="51">
        <v>2862026</v>
      </c>
      <c r="E34" s="89"/>
    </row>
    <row r="35" spans="1:5" ht="15.75">
      <c r="A35" s="7" t="s">
        <v>21</v>
      </c>
      <c r="B35" s="63">
        <v>0</v>
      </c>
      <c r="C35" s="112"/>
      <c r="D35" s="51">
        <v>10447720</v>
      </c>
      <c r="E35" s="89"/>
    </row>
    <row r="36" spans="1:5" ht="15.75">
      <c r="A36" s="3" t="s">
        <v>22</v>
      </c>
      <c r="B36" s="63">
        <f>'[1]New Journals'!$D$136</f>
        <v>240800</v>
      </c>
      <c r="C36" s="51"/>
      <c r="D36" s="51">
        <v>178502</v>
      </c>
      <c r="E36" s="89"/>
    </row>
    <row r="37" spans="1:5" ht="15.75">
      <c r="A37" s="3" t="s">
        <v>31</v>
      </c>
      <c r="B37" s="63">
        <v>104929</v>
      </c>
      <c r="C37" s="111"/>
      <c r="D37" s="51">
        <f>107256+2190</f>
        <v>109446</v>
      </c>
      <c r="E37" s="89"/>
    </row>
    <row r="38" spans="1:5" ht="15.75">
      <c r="A38" s="85" t="s">
        <v>139</v>
      </c>
      <c r="B38" s="63">
        <v>8943281</v>
      </c>
      <c r="C38" s="111"/>
      <c r="D38" s="51">
        <f>4632023+1806243</f>
        <v>6438266</v>
      </c>
      <c r="E38" s="89"/>
    </row>
    <row r="39" spans="1:5" ht="15.75">
      <c r="A39" s="3" t="s">
        <v>23</v>
      </c>
      <c r="B39" s="63">
        <f>38970</f>
        <v>38970</v>
      </c>
      <c r="C39" s="51"/>
      <c r="D39" s="51">
        <v>9500</v>
      </c>
      <c r="E39" s="89"/>
    </row>
    <row r="40" spans="2:8" ht="15.75">
      <c r="B40" s="68">
        <f>SUM(B33:B39)</f>
        <v>20694504</v>
      </c>
      <c r="C40" s="51"/>
      <c r="D40" s="68">
        <f>SUM(D33:D39)</f>
        <v>20838352</v>
      </c>
      <c r="E40" s="89"/>
      <c r="G40" s="51">
        <f>D40-B40</f>
        <v>143848</v>
      </c>
      <c r="H40" s="3" t="s">
        <v>181</v>
      </c>
    </row>
    <row r="41" spans="2:5" ht="15.75">
      <c r="B41" s="63"/>
      <c r="C41" s="51"/>
      <c r="D41" s="51"/>
      <c r="E41" s="89"/>
    </row>
    <row r="42" spans="1:5" ht="15.75">
      <c r="A42" s="8" t="s">
        <v>24</v>
      </c>
      <c r="B42" s="36">
        <f>B30-B40</f>
        <v>14778794</v>
      </c>
      <c r="C42" s="109"/>
      <c r="D42" s="36">
        <f>D30-D40</f>
        <v>17140299</v>
      </c>
      <c r="E42" s="89"/>
    </row>
    <row r="43" spans="2:5" ht="15.75">
      <c r="B43" s="63" t="s">
        <v>7</v>
      </c>
      <c r="C43" s="51"/>
      <c r="D43" s="51" t="s">
        <v>7</v>
      </c>
      <c r="E43" s="89"/>
    </row>
    <row r="44" spans="1:5" ht="16.5" thickBot="1">
      <c r="A44" s="8"/>
      <c r="B44" s="144">
        <f>SUM(B12:B20)+B42</f>
        <v>21395647</v>
      </c>
      <c r="C44" s="109"/>
      <c r="D44" s="144">
        <f>SUM(D12:D20)+D42</f>
        <v>38726769.36</v>
      </c>
      <c r="E44" s="89"/>
    </row>
    <row r="45" spans="1:5" ht="16.5" thickTop="1">
      <c r="A45" s="4"/>
      <c r="B45" s="63"/>
      <c r="C45" s="109"/>
      <c r="D45" s="51"/>
      <c r="E45" s="89"/>
    </row>
    <row r="46" spans="1:5" ht="15.75">
      <c r="A46" s="9" t="s">
        <v>25</v>
      </c>
      <c r="B46" s="63"/>
      <c r="C46" s="113"/>
      <c r="D46" s="51"/>
      <c r="E46" s="89"/>
    </row>
    <row r="47" spans="1:5" ht="15.75">
      <c r="A47" s="3" t="s">
        <v>26</v>
      </c>
      <c r="B47" s="63">
        <v>41858633</v>
      </c>
      <c r="C47" s="51"/>
      <c r="D47" s="51">
        <v>41853599</v>
      </c>
      <c r="E47" s="89"/>
    </row>
    <row r="48" spans="2:5" ht="15.75">
      <c r="B48" s="63"/>
      <c r="C48" s="51"/>
      <c r="D48" s="51"/>
      <c r="E48" s="89"/>
    </row>
    <row r="49" spans="1:5" ht="15.75">
      <c r="A49" s="6" t="s">
        <v>173</v>
      </c>
      <c r="B49" s="63"/>
      <c r="C49" s="111"/>
      <c r="D49" s="51"/>
      <c r="E49" s="89"/>
    </row>
    <row r="50" spans="1:5" ht="15.75">
      <c r="A50" s="107" t="s">
        <v>27</v>
      </c>
      <c r="B50" s="36">
        <v>967320</v>
      </c>
      <c r="C50" s="51"/>
      <c r="D50" s="71">
        <v>965154.52</v>
      </c>
      <c r="E50" s="89"/>
    </row>
    <row r="51" spans="1:5" ht="15.75">
      <c r="A51" s="107" t="s">
        <v>161</v>
      </c>
      <c r="B51" s="36">
        <v>-30122553</v>
      </c>
      <c r="C51" s="51"/>
      <c r="D51" s="71">
        <f>-31631193.81-1</f>
        <v>-31631194.81</v>
      </c>
      <c r="E51" s="89"/>
    </row>
    <row r="52" spans="1:5" ht="15.75">
      <c r="A52" s="108" t="s">
        <v>28</v>
      </c>
      <c r="B52" s="36">
        <v>-493351</v>
      </c>
      <c r="C52" s="111"/>
      <c r="D52" s="71">
        <v>-499077.16</v>
      </c>
      <c r="E52" s="89"/>
    </row>
    <row r="53" spans="1:5" ht="15.75">
      <c r="A53" s="107" t="s">
        <v>29</v>
      </c>
      <c r="B53" s="52">
        <v>8970055</v>
      </c>
      <c r="C53" s="65"/>
      <c r="D53" s="65">
        <v>8977255</v>
      </c>
      <c r="E53" s="89"/>
    </row>
    <row r="54" spans="1:5" ht="15.75">
      <c r="A54" s="4"/>
      <c r="B54" s="63">
        <f>SUM(B47:B53)</f>
        <v>21180104</v>
      </c>
      <c r="C54" s="109"/>
      <c r="D54" s="63">
        <f>SUM(D47:D53)</f>
        <v>19665736.550000004</v>
      </c>
      <c r="E54" s="89"/>
    </row>
    <row r="55" spans="2:5" ht="15.75">
      <c r="B55" s="63"/>
      <c r="C55" s="51"/>
      <c r="D55" s="51"/>
      <c r="E55" s="89"/>
    </row>
    <row r="56" spans="1:5" ht="15.75">
      <c r="A56" s="4" t="s">
        <v>163</v>
      </c>
      <c r="B56" s="63">
        <f>133034+3534-13356</f>
        <v>123212</v>
      </c>
      <c r="C56" s="109"/>
      <c r="D56" s="51">
        <v>133034</v>
      </c>
      <c r="E56" s="89"/>
    </row>
    <row r="57" spans="2:5" ht="6.75" customHeight="1">
      <c r="B57" s="63"/>
      <c r="C57" s="51"/>
      <c r="D57" s="51"/>
      <c r="E57" s="89"/>
    </row>
    <row r="58" spans="1:5" ht="15.75">
      <c r="A58" s="4" t="s">
        <v>164</v>
      </c>
      <c r="B58" s="63"/>
      <c r="C58" s="109"/>
      <c r="D58" s="51"/>
      <c r="E58" s="89"/>
    </row>
    <row r="59" spans="1:5" ht="15.75">
      <c r="A59" s="3" t="s">
        <v>30</v>
      </c>
      <c r="B59" s="63">
        <v>62500</v>
      </c>
      <c r="C59" s="51"/>
      <c r="D59" s="51">
        <v>18888694</v>
      </c>
      <c r="E59" s="89"/>
    </row>
    <row r="60" spans="2:5" ht="6.75" customHeight="1">
      <c r="B60" s="63"/>
      <c r="C60" s="51"/>
      <c r="D60" s="51"/>
      <c r="E60" s="89"/>
    </row>
    <row r="61" spans="1:5" ht="15.75">
      <c r="A61" s="4" t="s">
        <v>165</v>
      </c>
      <c r="B61" s="63"/>
      <c r="C61" s="109"/>
      <c r="D61" s="51"/>
      <c r="E61" s="89"/>
    </row>
    <row r="62" spans="1:5" ht="15.75">
      <c r="A62" s="3" t="s">
        <v>31</v>
      </c>
      <c r="B62" s="63">
        <v>25131</v>
      </c>
      <c r="C62" s="51"/>
      <c r="D62" s="51">
        <v>34604</v>
      </c>
      <c r="E62" s="89"/>
    </row>
    <row r="63" spans="2:5" ht="6.75" customHeight="1">
      <c r="B63" s="63"/>
      <c r="C63" s="51"/>
      <c r="D63" s="51"/>
      <c r="E63" s="89"/>
    </row>
    <row r="64" spans="1:5" ht="15.75">
      <c r="A64" s="4" t="s">
        <v>32</v>
      </c>
      <c r="B64" s="51">
        <v>4700</v>
      </c>
      <c r="C64" s="109"/>
      <c r="D64" s="51">
        <v>4700</v>
      </c>
      <c r="E64" s="89"/>
    </row>
    <row r="65" spans="2:5" ht="15.75">
      <c r="B65" s="52"/>
      <c r="C65" s="51"/>
      <c r="D65" s="65"/>
      <c r="E65" s="89"/>
    </row>
    <row r="66" spans="1:5" ht="16.5" thickBot="1">
      <c r="A66" s="4"/>
      <c r="B66" s="144">
        <f>SUM(B54:B65)</f>
        <v>21395647</v>
      </c>
      <c r="C66" s="109"/>
      <c r="D66" s="144">
        <f>SUM(D54:D65)</f>
        <v>38726768.550000004</v>
      </c>
      <c r="E66" s="90"/>
    </row>
    <row r="67" spans="2:5" ht="16.5" thickTop="1">
      <c r="B67" s="147">
        <f>IF(B66=B44,"",B66-B44)</f>
      </c>
      <c r="C67" s="3"/>
      <c r="D67" s="145"/>
      <c r="E67" s="89"/>
    </row>
    <row r="68" spans="1:4" ht="15.75">
      <c r="A68" s="4" t="s">
        <v>33</v>
      </c>
      <c r="B68" s="146">
        <f>+(B54+B56)/B47</f>
        <v>0.5089348235524079</v>
      </c>
      <c r="C68" s="4"/>
      <c r="D68" s="146">
        <f>+(D54+D56)/D47</f>
        <v>0.4730482210143984</v>
      </c>
    </row>
    <row r="69" spans="3:4" ht="15.75">
      <c r="C69" s="3"/>
      <c r="D69" s="139"/>
    </row>
    <row r="70" spans="1:4" ht="15.75">
      <c r="A70" s="62" t="s">
        <v>148</v>
      </c>
      <c r="C70" s="3"/>
      <c r="D70" s="139"/>
    </row>
    <row r="71" spans="1:4" ht="15.75">
      <c r="A71" s="92" t="s">
        <v>147</v>
      </c>
      <c r="C71" s="3"/>
      <c r="D71" s="139"/>
    </row>
    <row r="72" spans="3:4" ht="15.75">
      <c r="C72" s="3"/>
      <c r="D72" s="139"/>
    </row>
    <row r="73" spans="2:4" ht="15.75">
      <c r="B73" s="3"/>
      <c r="C73" s="3"/>
      <c r="D73" s="139"/>
    </row>
    <row r="74" spans="2:4" ht="15.75">
      <c r="B74" s="3"/>
      <c r="C74" s="3"/>
      <c r="D74" s="139"/>
    </row>
    <row r="75" spans="2:4" ht="15.75">
      <c r="B75" s="3"/>
      <c r="C75" s="3"/>
      <c r="D75" s="139"/>
    </row>
    <row r="76" spans="2:4" ht="15.75">
      <c r="B76" s="3"/>
      <c r="C76" s="3"/>
      <c r="D76" s="139"/>
    </row>
    <row r="77" spans="2:4" ht="15.75">
      <c r="B77" s="3"/>
      <c r="C77" s="3"/>
      <c r="D77" s="139"/>
    </row>
    <row r="78" spans="2:4" ht="15.75">
      <c r="B78" s="3"/>
      <c r="C78" s="3"/>
      <c r="D78" s="139"/>
    </row>
  </sheetData>
  <printOptions/>
  <pageMargins left="0.3937007874015748" right="0.3937007874015748" top="0.7874015748031497" bottom="0.7874015748031497" header="0.1968503937007874" footer="0.1968503937007874"/>
  <pageSetup horizontalDpi="600" verticalDpi="600" orientation="portrait" paperSize="9" scale="70" r:id="rId1"/>
  <headerFooter alignWithMargins="0">
    <oddFooter>&amp;LFile: &amp;F / &amp;A&amp;R&amp;P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view="pageBreakPreview" zoomScaleSheetLayoutView="100" workbookViewId="0" topLeftCell="A7">
      <selection activeCell="E32" sqref="E32"/>
    </sheetView>
  </sheetViews>
  <sheetFormatPr defaultColWidth="9.140625" defaultRowHeight="12.75"/>
  <cols>
    <col min="1" max="1" width="32.8515625" style="57" customWidth="1"/>
    <col min="2" max="3" width="15.8515625" style="3" customWidth="1"/>
    <col min="4" max="4" width="16.57421875" style="3" customWidth="1"/>
    <col min="5" max="5" width="16.28125" style="3" customWidth="1"/>
    <col min="6" max="6" width="15.421875" style="3" customWidth="1"/>
    <col min="7" max="16384" width="9.140625" style="57" customWidth="1"/>
  </cols>
  <sheetData>
    <row r="1" ht="15.75">
      <c r="A1" s="15" t="s">
        <v>153</v>
      </c>
    </row>
    <row r="2" ht="15.75">
      <c r="A2" s="15" t="s">
        <v>152</v>
      </c>
    </row>
    <row r="3" ht="15.75">
      <c r="A3" s="4"/>
    </row>
    <row r="4" ht="15.75">
      <c r="A4" s="56" t="s">
        <v>145</v>
      </c>
    </row>
    <row r="5" ht="15.75">
      <c r="A5" s="67" t="s">
        <v>154</v>
      </c>
    </row>
    <row r="7" spans="2:6" s="82" customFormat="1" ht="15.75">
      <c r="B7" s="83"/>
      <c r="C7" s="83" t="s">
        <v>116</v>
      </c>
      <c r="D7" s="83" t="s">
        <v>117</v>
      </c>
      <c r="E7" s="83"/>
      <c r="F7" s="83"/>
    </row>
    <row r="8" spans="2:6" s="82" customFormat="1" ht="15.75">
      <c r="B8" s="83"/>
      <c r="C8" s="83" t="s">
        <v>118</v>
      </c>
      <c r="D8" s="83" t="s">
        <v>119</v>
      </c>
      <c r="E8" s="83"/>
      <c r="F8" s="83"/>
    </row>
    <row r="9" spans="2:6" s="82" customFormat="1" ht="15.75">
      <c r="B9" s="83"/>
      <c r="C9" s="83" t="s">
        <v>120</v>
      </c>
      <c r="D9" s="83" t="s">
        <v>121</v>
      </c>
      <c r="E9" s="83"/>
      <c r="F9" s="83"/>
    </row>
    <row r="10" spans="2:6" s="82" customFormat="1" ht="15.75">
      <c r="B10" s="83" t="s">
        <v>122</v>
      </c>
      <c r="C10" s="83" t="s">
        <v>123</v>
      </c>
      <c r="D10" s="83" t="s">
        <v>124</v>
      </c>
      <c r="E10" s="83" t="s">
        <v>125</v>
      </c>
      <c r="F10" s="83"/>
    </row>
    <row r="11" spans="2:6" s="82" customFormat="1" ht="15.75">
      <c r="B11" s="83" t="s">
        <v>126</v>
      </c>
      <c r="C11" s="83" t="s">
        <v>127</v>
      </c>
      <c r="D11" s="83" t="s">
        <v>128</v>
      </c>
      <c r="E11" s="83" t="s">
        <v>129</v>
      </c>
      <c r="F11" s="83" t="s">
        <v>130</v>
      </c>
    </row>
    <row r="12" spans="2:6" s="82" customFormat="1" ht="15.75">
      <c r="B12" s="83" t="s">
        <v>6</v>
      </c>
      <c r="C12" s="83" t="s">
        <v>6</v>
      </c>
      <c r="D12" s="83" t="s">
        <v>6</v>
      </c>
      <c r="E12" s="83" t="s">
        <v>6</v>
      </c>
      <c r="F12" s="83" t="s">
        <v>6</v>
      </c>
    </row>
    <row r="13" spans="2:6" s="82" customFormat="1" ht="15.75">
      <c r="B13" s="83"/>
      <c r="C13" s="83"/>
      <c r="D13" s="83"/>
      <c r="E13" s="83"/>
      <c r="F13" s="83"/>
    </row>
    <row r="14" spans="1:6" s="80" customFormat="1" ht="15.75">
      <c r="A14" s="74" t="s">
        <v>131</v>
      </c>
      <c r="B14" s="71">
        <v>40789657</v>
      </c>
      <c r="C14" s="71">
        <v>9243155</v>
      </c>
      <c r="D14" s="71">
        <v>885196</v>
      </c>
      <c r="E14" s="71">
        <v>-31751960</v>
      </c>
      <c r="F14" s="71">
        <f>SUM(B14:E14)</f>
        <v>19166048</v>
      </c>
    </row>
    <row r="15" spans="1:6" ht="15.75">
      <c r="A15" s="57" t="s">
        <v>132</v>
      </c>
      <c r="B15" s="71"/>
      <c r="C15" s="71"/>
      <c r="D15" s="71"/>
      <c r="E15" s="71"/>
      <c r="F15" s="71"/>
    </row>
    <row r="16" spans="1:6" ht="15.75">
      <c r="A16" s="57" t="s">
        <v>133</v>
      </c>
      <c r="B16" s="71">
        <v>185942</v>
      </c>
      <c r="C16" s="71">
        <v>-265900</v>
      </c>
      <c r="D16" s="71">
        <v>79958</v>
      </c>
      <c r="E16" s="71">
        <v>0</v>
      </c>
      <c r="F16" s="71">
        <f aca="true" t="shared" si="0" ref="F16:F21">SUM(B16:E16)</f>
        <v>0</v>
      </c>
    </row>
    <row r="17" spans="1:6" ht="15.75">
      <c r="A17" s="57" t="s">
        <v>134</v>
      </c>
      <c r="B17" s="71">
        <v>878000</v>
      </c>
      <c r="C17" s="71">
        <v>0</v>
      </c>
      <c r="D17" s="71">
        <v>0</v>
      </c>
      <c r="E17" s="71">
        <v>0</v>
      </c>
      <c r="F17" s="71">
        <f t="shared" si="0"/>
        <v>878000</v>
      </c>
    </row>
    <row r="18" spans="1:6" ht="15.75">
      <c r="A18" s="57" t="s">
        <v>135</v>
      </c>
      <c r="B18" s="71">
        <v>0</v>
      </c>
      <c r="C18" s="71">
        <v>0</v>
      </c>
      <c r="D18" s="71">
        <v>0</v>
      </c>
      <c r="E18" s="71">
        <v>0</v>
      </c>
      <c r="F18" s="71">
        <f t="shared" si="0"/>
        <v>0</v>
      </c>
    </row>
    <row r="19" spans="1:6" ht="15.75">
      <c r="A19" s="62" t="s">
        <v>137</v>
      </c>
      <c r="B19" s="51">
        <v>0</v>
      </c>
      <c r="C19" s="51">
        <v>0</v>
      </c>
      <c r="D19" s="51">
        <v>0</v>
      </c>
      <c r="E19" s="51">
        <v>120766</v>
      </c>
      <c r="F19" s="71">
        <f t="shared" si="0"/>
        <v>120766</v>
      </c>
    </row>
    <row r="20" spans="1:6" ht="15.75">
      <c r="A20" s="57" t="s">
        <v>136</v>
      </c>
      <c r="B20" s="71"/>
      <c r="C20" s="71"/>
      <c r="D20" s="71">
        <v>0</v>
      </c>
      <c r="E20" s="71"/>
      <c r="F20" s="71">
        <f t="shared" si="0"/>
        <v>0</v>
      </c>
    </row>
    <row r="21" spans="1:6" ht="15.75">
      <c r="A21" s="57" t="s">
        <v>28</v>
      </c>
      <c r="B21" s="51">
        <v>0</v>
      </c>
      <c r="C21" s="51">
        <v>0</v>
      </c>
      <c r="D21" s="51">
        <v>0</v>
      </c>
      <c r="E21" s="51">
        <v>-499077</v>
      </c>
      <c r="F21" s="71">
        <f t="shared" si="0"/>
        <v>-499077</v>
      </c>
    </row>
    <row r="22" spans="2:6" ht="15.75">
      <c r="B22" s="51"/>
      <c r="C22" s="51"/>
      <c r="D22" s="51"/>
      <c r="E22" s="51"/>
      <c r="F22" s="71"/>
    </row>
    <row r="23" spans="1:6" s="80" customFormat="1" ht="16.5" thickBot="1">
      <c r="A23" s="74" t="s">
        <v>144</v>
      </c>
      <c r="B23" s="94">
        <f>SUM(B14:B21)</f>
        <v>41853599</v>
      </c>
      <c r="C23" s="94">
        <f>SUM(C14:C21)</f>
        <v>8977255</v>
      </c>
      <c r="D23" s="94">
        <f>SUM(D14:D21)</f>
        <v>965154</v>
      </c>
      <c r="E23" s="94">
        <f>SUM(E14:E21)</f>
        <v>-32130271</v>
      </c>
      <c r="F23" s="94">
        <f>SUM(F14:F21)</f>
        <v>19665737</v>
      </c>
    </row>
    <row r="24" spans="1:7" ht="16.5" thickTop="1">
      <c r="A24" s="84"/>
      <c r="B24" s="71"/>
      <c r="C24" s="71"/>
      <c r="D24" s="71"/>
      <c r="E24" s="71"/>
      <c r="F24" s="71"/>
      <c r="G24" s="80"/>
    </row>
    <row r="25" spans="1:7" ht="15.75">
      <c r="A25" s="84"/>
      <c r="B25" s="71"/>
      <c r="C25" s="71"/>
      <c r="D25" s="71"/>
      <c r="E25" s="71"/>
      <c r="F25" s="71"/>
      <c r="G25" s="80"/>
    </row>
    <row r="26" spans="1:7" ht="15.75">
      <c r="A26" s="74" t="s">
        <v>138</v>
      </c>
      <c r="B26" s="71">
        <v>41853599</v>
      </c>
      <c r="C26" s="71">
        <v>8977255</v>
      </c>
      <c r="D26" s="71">
        <v>965154</v>
      </c>
      <c r="E26" s="71">
        <v>-32130271</v>
      </c>
      <c r="F26" s="71">
        <f>SUM(B26:E26)</f>
        <v>19665737</v>
      </c>
      <c r="G26" s="80"/>
    </row>
    <row r="27" spans="1:7" ht="15.75">
      <c r="A27" s="57" t="s">
        <v>132</v>
      </c>
      <c r="B27" s="71"/>
      <c r="C27" s="71"/>
      <c r="D27" s="71"/>
      <c r="E27" s="71"/>
      <c r="F27" s="71"/>
      <c r="G27" s="80"/>
    </row>
    <row r="28" spans="1:7" ht="15.75">
      <c r="A28" s="57" t="s">
        <v>133</v>
      </c>
      <c r="B28" s="36">
        <v>5034</v>
      </c>
      <c r="C28" s="36">
        <v>-7200</v>
      </c>
      <c r="D28" s="36">
        <v>2166</v>
      </c>
      <c r="E28" s="36">
        <v>0</v>
      </c>
      <c r="F28" s="36">
        <f aca="true" t="shared" si="1" ref="F28:F33">SUM(B28:E28)</f>
        <v>0</v>
      </c>
      <c r="G28" s="80"/>
    </row>
    <row r="29" spans="1:7" ht="15.75">
      <c r="A29" s="57" t="s">
        <v>134</v>
      </c>
      <c r="B29" s="36"/>
      <c r="C29" s="36">
        <v>0</v>
      </c>
      <c r="D29" s="36">
        <v>0</v>
      </c>
      <c r="E29" s="36">
        <v>0</v>
      </c>
      <c r="F29" s="36">
        <f t="shared" si="1"/>
        <v>0</v>
      </c>
      <c r="G29" s="80"/>
    </row>
    <row r="30" spans="1:7" ht="15.75">
      <c r="A30" s="57" t="s">
        <v>135</v>
      </c>
      <c r="B30" s="36"/>
      <c r="C30" s="36"/>
      <c r="D30" s="36"/>
      <c r="E30" s="36">
        <v>0</v>
      </c>
      <c r="F30" s="36">
        <f t="shared" si="1"/>
        <v>0</v>
      </c>
      <c r="G30" s="80"/>
    </row>
    <row r="31" spans="1:7" ht="18.75" customHeight="1">
      <c r="A31" s="62" t="s">
        <v>137</v>
      </c>
      <c r="B31" s="63">
        <v>0</v>
      </c>
      <c r="C31" s="63">
        <v>0</v>
      </c>
      <c r="D31" s="63">
        <v>0</v>
      </c>
      <c r="E31" s="63">
        <v>2007718</v>
      </c>
      <c r="F31" s="36">
        <f t="shared" si="1"/>
        <v>2007718</v>
      </c>
      <c r="G31" s="80"/>
    </row>
    <row r="32" spans="1:7" ht="18.75" customHeight="1">
      <c r="A32" s="67" t="s">
        <v>136</v>
      </c>
      <c r="B32" s="63">
        <v>0</v>
      </c>
      <c r="C32" s="63">
        <v>0</v>
      </c>
      <c r="D32" s="63">
        <v>0</v>
      </c>
      <c r="E32" s="63">
        <v>0</v>
      </c>
      <c r="F32" s="36">
        <f t="shared" si="1"/>
        <v>0</v>
      </c>
      <c r="G32" s="80"/>
    </row>
    <row r="33" spans="1:6" ht="15.75">
      <c r="A33" s="57" t="s">
        <v>28</v>
      </c>
      <c r="B33" s="63">
        <v>0</v>
      </c>
      <c r="C33" s="63">
        <v>0</v>
      </c>
      <c r="D33" s="63">
        <v>0</v>
      </c>
      <c r="E33" s="63">
        <v>-493351</v>
      </c>
      <c r="F33" s="36">
        <f t="shared" si="1"/>
        <v>-493351</v>
      </c>
    </row>
    <row r="34" spans="2:6" ht="15.75">
      <c r="B34" s="63"/>
      <c r="C34" s="63"/>
      <c r="D34" s="63"/>
      <c r="E34" s="63"/>
      <c r="F34" s="36"/>
    </row>
    <row r="35" spans="1:7" ht="16.5" thickBot="1">
      <c r="A35" s="74" t="s">
        <v>143</v>
      </c>
      <c r="B35" s="131">
        <f>SUM(B26:B33)</f>
        <v>41858633</v>
      </c>
      <c r="C35" s="131">
        <f>SUM(C26:C33)</f>
        <v>8970055</v>
      </c>
      <c r="D35" s="131">
        <f>SUM(D26:D33)</f>
        <v>967320</v>
      </c>
      <c r="E35" s="131">
        <f>SUM(E26:E33)</f>
        <v>-30615904</v>
      </c>
      <c r="F35" s="131">
        <f>SUM(F26:F33)</f>
        <v>21180104</v>
      </c>
      <c r="G35" s="61"/>
    </row>
    <row r="36" ht="16.5" thickTop="1"/>
    <row r="37" spans="2:4" ht="15.75">
      <c r="B37" s="51"/>
      <c r="C37" s="51"/>
      <c r="D37" s="51"/>
    </row>
    <row r="38" spans="2:4" ht="15.75">
      <c r="B38" s="51"/>
      <c r="C38" s="51"/>
      <c r="D38" s="51"/>
    </row>
    <row r="39" ht="15.75">
      <c r="A39" s="62" t="s">
        <v>149</v>
      </c>
    </row>
    <row r="40" ht="15.75">
      <c r="A40" s="92" t="s">
        <v>150</v>
      </c>
    </row>
  </sheetData>
  <printOptions/>
  <pageMargins left="0.3937007874015748" right="0.3937007874015748" top="0.7874015748031497" bottom="0.7874015748031497" header="0.1968503937007874" footer="0.1968503937007874"/>
  <pageSetup fitToHeight="2" fitToWidth="1" horizontalDpi="600" verticalDpi="600" orientation="portrait" paperSize="9" scale="86" r:id="rId1"/>
  <headerFooter alignWithMargins="0">
    <oddFooter>&amp;LFile: &amp;F / &amp;A&amp;R&amp;P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zoomScaleSheetLayoutView="100" workbookViewId="0" topLeftCell="A1">
      <selection activeCell="G18" sqref="G18"/>
    </sheetView>
  </sheetViews>
  <sheetFormatPr defaultColWidth="9.140625" defaultRowHeight="12.75"/>
  <cols>
    <col min="1" max="1" width="34.57421875" style="57" customWidth="1"/>
    <col min="2" max="2" width="35.140625" style="57" customWidth="1"/>
    <col min="3" max="4" width="15.7109375" style="57" customWidth="1"/>
    <col min="5" max="5" width="5.8515625" style="80" customWidth="1"/>
    <col min="6" max="6" width="15.8515625" style="80" customWidth="1"/>
    <col min="7" max="7" width="9.140625" style="80" customWidth="1"/>
    <col min="8" max="16384" width="9.140625" style="57" customWidth="1"/>
  </cols>
  <sheetData>
    <row r="1" spans="1:7" s="55" customFormat="1" ht="15.75">
      <c r="A1" s="15" t="s">
        <v>153</v>
      </c>
      <c r="E1" s="100"/>
      <c r="F1" s="100"/>
      <c r="G1" s="100"/>
    </row>
    <row r="2" spans="1:7" s="55" customFormat="1" ht="15.75">
      <c r="A2" s="15" t="s">
        <v>152</v>
      </c>
      <c r="E2" s="100"/>
      <c r="F2" s="100"/>
      <c r="G2" s="100"/>
    </row>
    <row r="3" spans="5:7" s="55" customFormat="1" ht="15.75">
      <c r="E3" s="100"/>
      <c r="F3" s="100"/>
      <c r="G3" s="100"/>
    </row>
    <row r="4" spans="1:7" s="55" customFormat="1" ht="15.75">
      <c r="A4" s="56" t="s">
        <v>158</v>
      </c>
      <c r="E4" s="100"/>
      <c r="F4" s="100"/>
      <c r="G4" s="100"/>
    </row>
    <row r="5" spans="1:7" s="55" customFormat="1" ht="15.75">
      <c r="A5" s="67" t="s">
        <v>154</v>
      </c>
      <c r="E5" s="100"/>
      <c r="F5" s="100"/>
      <c r="G5" s="100"/>
    </row>
    <row r="6" spans="3:6" ht="15.75">
      <c r="C6" s="58" t="s">
        <v>159</v>
      </c>
      <c r="D6" s="148"/>
      <c r="F6" s="149"/>
    </row>
    <row r="7" spans="1:6" ht="15.75">
      <c r="A7" s="55"/>
      <c r="C7" s="93">
        <v>2006</v>
      </c>
      <c r="D7" s="93">
        <v>2005</v>
      </c>
      <c r="F7" s="101"/>
    </row>
    <row r="8" spans="3:6" ht="15.75">
      <c r="C8" s="59" t="s">
        <v>6</v>
      </c>
      <c r="D8" s="60" t="s">
        <v>6</v>
      </c>
      <c r="F8" s="102"/>
    </row>
    <row r="9" spans="1:3" ht="15.75">
      <c r="A9" s="55" t="s">
        <v>99</v>
      </c>
      <c r="C9" s="61"/>
    </row>
    <row r="10" spans="1:6" ht="15.75">
      <c r="A10" s="62" t="s">
        <v>100</v>
      </c>
      <c r="C10" s="63">
        <v>529817</v>
      </c>
      <c r="D10" s="51">
        <v>234364</v>
      </c>
      <c r="F10" s="71"/>
    </row>
    <row r="11" spans="1:6" ht="15.75">
      <c r="A11" s="64"/>
      <c r="C11" s="63"/>
      <c r="F11" s="71"/>
    </row>
    <row r="12" spans="1:6" ht="15.75">
      <c r="A12" s="64" t="s">
        <v>101</v>
      </c>
      <c r="C12" s="63"/>
      <c r="D12" s="51"/>
      <c r="F12" s="71"/>
    </row>
    <row r="13" spans="1:6" ht="15.75">
      <c r="A13" s="57" t="s">
        <v>102</v>
      </c>
      <c r="C13" s="63">
        <f>-4136539+4807+4877146+168463</f>
        <v>913877</v>
      </c>
      <c r="D13" s="51">
        <f>9019429+84603</f>
        <v>9104032</v>
      </c>
      <c r="F13" s="71">
        <f>C61</f>
      </c>
    </row>
    <row r="14" spans="3:6" ht="15.75">
      <c r="C14" s="52"/>
      <c r="D14" s="65"/>
      <c r="F14" s="71"/>
    </row>
    <row r="15" spans="1:6" ht="15.75">
      <c r="A15" s="62" t="s">
        <v>103</v>
      </c>
      <c r="C15" s="63">
        <f>SUM(C10:C14)</f>
        <v>1443694</v>
      </c>
      <c r="D15" s="66">
        <f>SUM(D10:D14)</f>
        <v>9338396</v>
      </c>
      <c r="F15" s="103"/>
    </row>
    <row r="16" spans="3:6" ht="15.75">
      <c r="C16" s="63"/>
      <c r="D16" s="51"/>
      <c r="F16" s="71"/>
    </row>
    <row r="17" spans="1:6" ht="15.75">
      <c r="A17" s="55" t="s">
        <v>167</v>
      </c>
      <c r="C17" s="63"/>
      <c r="D17" s="51"/>
      <c r="F17" s="71"/>
    </row>
    <row r="18" spans="1:6" ht="15.75">
      <c r="A18" s="57" t="s">
        <v>104</v>
      </c>
      <c r="C18" s="63">
        <v>2505353</v>
      </c>
      <c r="D18" s="51">
        <v>-5305217</v>
      </c>
      <c r="F18" s="71"/>
    </row>
    <row r="19" spans="1:4" ht="15.75">
      <c r="A19" s="57" t="s">
        <v>105</v>
      </c>
      <c r="C19" s="71">
        <v>-2673816</v>
      </c>
      <c r="D19" s="51">
        <v>-4358366</v>
      </c>
    </row>
    <row r="20" spans="3:6" ht="15.75">
      <c r="C20" s="52"/>
      <c r="D20" s="65"/>
      <c r="F20" s="71"/>
    </row>
    <row r="21" spans="1:6" ht="15.75">
      <c r="A21" s="55" t="s">
        <v>106</v>
      </c>
      <c r="C21" s="63">
        <f>SUM(C15:C20)</f>
        <v>1275231</v>
      </c>
      <c r="D21" s="66">
        <f>SUM(D15:D20)</f>
        <v>-325187</v>
      </c>
      <c r="F21" s="103"/>
    </row>
    <row r="22" spans="1:6" ht="15.75">
      <c r="A22" s="57" t="s">
        <v>160</v>
      </c>
      <c r="C22" s="63">
        <v>-4807</v>
      </c>
      <c r="D22" s="51">
        <f>-20524+80650</f>
        <v>60126</v>
      </c>
      <c r="F22" s="71"/>
    </row>
    <row r="23" spans="3:6" ht="15.75">
      <c r="C23" s="52"/>
      <c r="D23" s="65"/>
      <c r="F23" s="71"/>
    </row>
    <row r="24" spans="1:6" ht="15.75">
      <c r="A24" s="57" t="s">
        <v>107</v>
      </c>
      <c r="C24" s="63">
        <f>SUM(C21:C23)</f>
        <v>1270424</v>
      </c>
      <c r="D24" s="66">
        <f>SUM(D21:D23)</f>
        <v>-265061</v>
      </c>
      <c r="F24" s="103"/>
    </row>
    <row r="25" spans="3:6" ht="15.75">
      <c r="C25" s="63"/>
      <c r="D25" s="51"/>
      <c r="F25" s="71"/>
    </row>
    <row r="26" spans="1:6" ht="15.75">
      <c r="A26" s="56" t="s">
        <v>108</v>
      </c>
      <c r="C26" s="63"/>
      <c r="D26" s="51"/>
      <c r="F26" s="71"/>
    </row>
    <row r="27" spans="1:6" ht="15.75">
      <c r="A27" s="62" t="s">
        <v>175</v>
      </c>
      <c r="C27" s="63">
        <v>17067837</v>
      </c>
      <c r="D27" s="51">
        <v>0</v>
      </c>
      <c r="F27" s="71"/>
    </row>
    <row r="28" spans="1:6" ht="15.75">
      <c r="A28" s="62" t="s">
        <v>109</v>
      </c>
      <c r="C28" s="63">
        <v>-79337</v>
      </c>
      <c r="D28" s="51">
        <v>-148324</v>
      </c>
      <c r="F28" s="71"/>
    </row>
    <row r="29" spans="1:6" ht="15.75">
      <c r="A29" s="67" t="s">
        <v>141</v>
      </c>
      <c r="C29" s="63">
        <v>39270</v>
      </c>
      <c r="D29" s="51">
        <v>37000</v>
      </c>
      <c r="F29" s="71"/>
    </row>
    <row r="30" spans="3:6" ht="15.75">
      <c r="C30" s="63"/>
      <c r="D30" s="51"/>
      <c r="F30" s="71"/>
    </row>
    <row r="31" spans="1:6" ht="15.75">
      <c r="A31" s="62" t="s">
        <v>176</v>
      </c>
      <c r="C31" s="68">
        <f>SUM(C27:C29)</f>
        <v>17027770</v>
      </c>
      <c r="D31" s="69">
        <f>SUM(D27:D29)</f>
        <v>-111324</v>
      </c>
      <c r="F31" s="71"/>
    </row>
    <row r="32" spans="3:6" ht="15.75">
      <c r="C32" s="63"/>
      <c r="D32" s="51"/>
      <c r="F32" s="71"/>
    </row>
    <row r="33" spans="1:6" ht="15.75">
      <c r="A33" s="55" t="s">
        <v>110</v>
      </c>
      <c r="C33" s="63"/>
      <c r="D33" s="51"/>
      <c r="F33" s="71"/>
    </row>
    <row r="34" spans="1:6" ht="15.75">
      <c r="A34" s="57" t="s">
        <v>111</v>
      </c>
      <c r="C34" s="91">
        <v>0</v>
      </c>
      <c r="D34" s="51">
        <v>878000</v>
      </c>
      <c r="F34" s="71"/>
    </row>
    <row r="35" spans="1:4" ht="15.75">
      <c r="A35" s="57" t="s">
        <v>139</v>
      </c>
      <c r="C35" s="51">
        <v>2505015</v>
      </c>
      <c r="D35" s="51">
        <f>1451985-1045371</f>
        <v>406614</v>
      </c>
    </row>
    <row r="36" spans="1:6" ht="15.75">
      <c r="A36" s="57" t="s">
        <v>140</v>
      </c>
      <c r="C36" s="63">
        <v>-879877</v>
      </c>
      <c r="D36" s="51">
        <v>-614705</v>
      </c>
      <c r="F36" s="71"/>
    </row>
    <row r="37" spans="1:6" ht="15.75">
      <c r="A37" s="57" t="s">
        <v>112</v>
      </c>
      <c r="C37" s="63">
        <v>-493351</v>
      </c>
      <c r="D37" s="51">
        <v>-499077</v>
      </c>
      <c r="F37" s="71"/>
    </row>
    <row r="38" spans="1:6" ht="15.75">
      <c r="A38" s="57" t="s">
        <v>179</v>
      </c>
      <c r="C38" s="63">
        <v>-18826194</v>
      </c>
      <c r="D38" s="51">
        <v>0</v>
      </c>
      <c r="F38" s="57"/>
    </row>
    <row r="39" spans="1:6" ht="15.75">
      <c r="A39" s="62" t="s">
        <v>178</v>
      </c>
      <c r="C39" s="63">
        <v>-13990</v>
      </c>
      <c r="D39" s="51">
        <v>-67408</v>
      </c>
      <c r="F39" s="71"/>
    </row>
    <row r="40" spans="3:6" ht="15.75">
      <c r="C40" s="63"/>
      <c r="D40" s="51"/>
      <c r="F40" s="71"/>
    </row>
    <row r="41" spans="1:6" ht="15.75">
      <c r="A41" s="62" t="s">
        <v>177</v>
      </c>
      <c r="C41" s="68">
        <f>SUM(C34:C40)</f>
        <v>-17708397</v>
      </c>
      <c r="D41" s="70">
        <f>SUM(D34:D40)</f>
        <v>103424</v>
      </c>
      <c r="F41" s="104"/>
    </row>
    <row r="42" spans="3:6" ht="15.75">
      <c r="C42" s="36"/>
      <c r="D42" s="72"/>
      <c r="F42" s="72"/>
    </row>
    <row r="43" spans="1:6" ht="15.75">
      <c r="A43" s="56" t="s">
        <v>170</v>
      </c>
      <c r="C43" s="63">
        <f>C24+C31+C41</f>
        <v>589797</v>
      </c>
      <c r="D43" s="73">
        <f>D24+D31+D41</f>
        <v>-272961</v>
      </c>
      <c r="F43" s="104"/>
    </row>
    <row r="44" spans="3:6" ht="15.75">
      <c r="C44" s="63"/>
      <c r="D44" s="51"/>
      <c r="F44" s="71"/>
    </row>
    <row r="45" spans="1:6" ht="15.75">
      <c r="A45" s="55" t="s">
        <v>169</v>
      </c>
      <c r="C45" s="63">
        <f>D47</f>
        <v>306087</v>
      </c>
      <c r="D45" s="51">
        <v>579048</v>
      </c>
      <c r="F45" s="71"/>
    </row>
    <row r="46" spans="1:6" ht="15.75">
      <c r="A46" s="55"/>
      <c r="C46" s="52"/>
      <c r="D46" s="65"/>
      <c r="F46" s="71"/>
    </row>
    <row r="47" spans="1:6" ht="16.5" thickBot="1">
      <c r="A47" s="56" t="s">
        <v>168</v>
      </c>
      <c r="C47" s="75">
        <f>C43+C45</f>
        <v>895884</v>
      </c>
      <c r="D47" s="76">
        <f>D43+D45</f>
        <v>306087</v>
      </c>
      <c r="F47" s="105"/>
    </row>
    <row r="48" spans="3:6" ht="16.5" thickTop="1">
      <c r="C48" s="63"/>
      <c r="D48" s="51"/>
      <c r="F48" s="71"/>
    </row>
    <row r="49" spans="1:6" ht="15.75">
      <c r="A49" s="57" t="s">
        <v>171</v>
      </c>
      <c r="C49" s="63"/>
      <c r="D49" s="51"/>
      <c r="F49" s="71"/>
    </row>
    <row r="50" spans="1:6" ht="15.75">
      <c r="A50" s="57" t="s">
        <v>113</v>
      </c>
      <c r="C50" s="63">
        <f>'Balance Sheet'!B27</f>
        <v>1041469</v>
      </c>
      <c r="D50" s="51">
        <v>1263064</v>
      </c>
      <c r="F50" s="71"/>
    </row>
    <row r="51" spans="1:6" ht="15.75">
      <c r="A51" s="57" t="s">
        <v>114</v>
      </c>
      <c r="C51" s="52">
        <f>'Balance Sheet'!B28</f>
        <v>881418</v>
      </c>
      <c r="D51" s="65">
        <v>262237</v>
      </c>
      <c r="F51" s="71"/>
    </row>
    <row r="52" spans="3:6" ht="15.75">
      <c r="C52" s="78">
        <f>SUM(C50:C51)</f>
        <v>1922887</v>
      </c>
      <c r="D52" s="66">
        <f>SUM(D50:D51)</f>
        <v>1525301</v>
      </c>
      <c r="F52" s="103"/>
    </row>
    <row r="53" spans="3:7" ht="15.75">
      <c r="C53" s="61"/>
      <c r="D53" s="66"/>
      <c r="F53" s="103"/>
      <c r="G53" s="103"/>
    </row>
    <row r="54" spans="1:6" ht="15.75">
      <c r="A54" s="57" t="s">
        <v>166</v>
      </c>
      <c r="C54" s="63">
        <v>-165942</v>
      </c>
      <c r="D54" s="66">
        <v>-151128</v>
      </c>
      <c r="F54" s="103"/>
    </row>
    <row r="55" spans="1:6" ht="15.75">
      <c r="A55" s="57" t="s">
        <v>172</v>
      </c>
      <c r="C55" s="63"/>
      <c r="D55" s="66"/>
      <c r="F55" s="103"/>
    </row>
    <row r="56" spans="1:6" ht="15.75">
      <c r="A56" s="57" t="s">
        <v>115</v>
      </c>
      <c r="C56" s="63">
        <v>-861061</v>
      </c>
      <c r="D56" s="63">
        <v>-1068086</v>
      </c>
      <c r="F56" s="103"/>
    </row>
    <row r="57" spans="3:4" ht="15.75">
      <c r="C57" s="79"/>
      <c r="D57" s="77"/>
    </row>
    <row r="58" spans="3:6" ht="16.5" thickBot="1">
      <c r="C58" s="81">
        <f>SUM(C52:C57)</f>
        <v>895884</v>
      </c>
      <c r="D58" s="81">
        <f>SUM(D52:D57)</f>
        <v>306087</v>
      </c>
      <c r="F58" s="106"/>
    </row>
    <row r="59" ht="16.5" thickTop="1">
      <c r="A59" s="62" t="s">
        <v>151</v>
      </c>
    </row>
    <row r="60" ht="15.75">
      <c r="A60" s="92" t="s">
        <v>150</v>
      </c>
    </row>
    <row r="61" ht="15.75">
      <c r="C61" s="63">
        <f>IF(C58=C47,"",C47-C58)</f>
      </c>
    </row>
  </sheetData>
  <printOptions/>
  <pageMargins left="0.3937007874015748" right="0.3937007874015748" top="0.7874015748031497" bottom="0.7874015748031497" header="0.1968503937007874" footer="0.1968503937007874"/>
  <pageSetup fitToHeight="2" fitToWidth="1" horizontalDpi="600" verticalDpi="600" orientation="portrait" paperSize="9" scale="79" r:id="rId1"/>
  <headerFooter alignWithMargins="0">
    <oddFooter>&amp;LFile: &amp;F / &amp;A&amp;R&amp;P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2006-08-29T09:53:07Z</cp:lastPrinted>
  <dcterms:created xsi:type="dcterms:W3CDTF">2006-03-08T02:48:26Z</dcterms:created>
  <dcterms:modified xsi:type="dcterms:W3CDTF">2006-08-30T07:15:47Z</dcterms:modified>
  <cp:category/>
  <cp:version/>
  <cp:contentType/>
  <cp:contentStatus/>
</cp:coreProperties>
</file>